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gne\Desktop\"/>
    </mc:Choice>
  </mc:AlternateContent>
  <xr:revisionPtr revIDLastSave="0" documentId="8_{2ECCBC6B-97E0-40AE-A23C-8BFDF5E60DE2}" xr6:coauthVersionLast="46" xr6:coauthVersionMax="46" xr10:uidLastSave="{00000000-0000-0000-0000-000000000000}"/>
  <bookViews>
    <workbookView xWindow="-108" yWindow="-108" windowWidth="23256" windowHeight="12576" xr2:uid="{C040536A-73DE-464B-BAD4-3ECF8D6E6AD9}"/>
  </bookViews>
  <sheets>
    <sheet name="LISA 2 Investeeringute kava" sheetId="1" r:id="rId1"/>
    <sheet name="Sindi" sheetId="16" r:id="rId2"/>
    <sheet name="Pulli" sheetId="17" r:id="rId3"/>
    <sheet name="Sauga" sheetId="12" r:id="rId4"/>
    <sheet name="Tammiste" sheetId="11" r:id="rId5"/>
    <sheet name="Urge" sheetId="10" r:id="rId6"/>
    <sheet name=" Eametsa" sheetId="3" r:id="rId7"/>
    <sheet name="Nurme" sheetId="19" r:id="rId8"/>
    <sheet name="Kilksama" sheetId="2" r:id="rId9"/>
    <sheet name="Are" sheetId="15" r:id="rId10"/>
    <sheet name="Kurena" sheetId="18" r:id="rId11"/>
    <sheet name="Niidu" sheetId="13" r:id="rId12"/>
    <sheet name="Suigu" sheetId="14" r:id="rId13"/>
    <sheet name="Piistaoja" sheetId="6" r:id="rId14"/>
    <sheet name="Jõesuu" sheetId="4" r:id="rId15"/>
    <sheet name="Tori" sheetId="5" r:id="rId16"/>
    <sheet name="Selja" sheetId="7" r:id="rId17"/>
    <sheet name="Taali" sheetId="9" r:id="rId18"/>
  </sheets>
  <definedNames>
    <definedName name="_xlnm._FilterDatabase" localSheetId="0" hidden="1">'LISA 2 Investeeringute kava'!$A$1:$T$36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8" i="1" l="1"/>
  <c r="H8" i="1"/>
  <c r="H12" i="1"/>
  <c r="H36" i="1"/>
  <c r="H19" i="1"/>
  <c r="I20" i="1"/>
  <c r="E33" i="3" l="1"/>
  <c r="D19" i="1"/>
  <c r="E13" i="18"/>
  <c r="E14" i="18"/>
  <c r="C19" i="1" l="1"/>
  <c r="E12" i="18" l="1"/>
  <c r="E15" i="18" s="1"/>
  <c r="E16" i="18" s="1"/>
  <c r="E17" i="18" s="1"/>
  <c r="D12" i="1"/>
  <c r="I12" i="1" s="1"/>
  <c r="C12" i="1"/>
  <c r="I19" i="1" l="1"/>
  <c r="D8" i="1"/>
  <c r="M8" i="1" s="1"/>
  <c r="C8" i="1"/>
  <c r="E20" i="11"/>
  <c r="E21" i="11" s="1"/>
  <c r="E22" i="11" s="1"/>
  <c r="E8" i="11"/>
  <c r="E9" i="3" l="1"/>
  <c r="E16" i="9" l="1"/>
  <c r="E23" i="7"/>
  <c r="E6" i="7"/>
  <c r="E40" i="5"/>
  <c r="E33" i="5"/>
  <c r="E21" i="5"/>
  <c r="E11" i="5"/>
  <c r="E8" i="4"/>
  <c r="E23" i="6"/>
  <c r="E9" i="14"/>
  <c r="E7" i="13"/>
  <c r="E20" i="15"/>
  <c r="E12" i="15"/>
  <c r="E13" i="2"/>
  <c r="E9" i="19"/>
  <c r="E32" i="3"/>
  <c r="E19" i="3"/>
  <c r="E7" i="10"/>
  <c r="E7" i="12"/>
  <c r="E17" i="12"/>
  <c r="E18" i="17"/>
  <c r="E11" i="17"/>
  <c r="E30" i="16"/>
  <c r="E19" i="16"/>
  <c r="E9" i="16"/>
  <c r="E7" i="9" l="1"/>
  <c r="E6" i="6"/>
  <c r="E6" i="10"/>
  <c r="E8" i="16" l="1"/>
  <c r="E29" i="16"/>
  <c r="E7" i="16"/>
  <c r="E17" i="3" l="1"/>
  <c r="E5" i="10" l="1"/>
  <c r="C4" i="1"/>
  <c r="E28" i="16"/>
  <c r="E26" i="16"/>
  <c r="E27" i="16"/>
  <c r="E25" i="16"/>
  <c r="C15" i="1"/>
  <c r="E8" i="19"/>
  <c r="E7" i="19"/>
  <c r="E6" i="19"/>
  <c r="E5" i="19"/>
  <c r="C10" i="1"/>
  <c r="C9" i="1"/>
  <c r="E26" i="11"/>
  <c r="E27" i="11" s="1"/>
  <c r="E17" i="11"/>
  <c r="E19" i="11"/>
  <c r="E18" i="11"/>
  <c r="E16" i="11"/>
  <c r="E14" i="11"/>
  <c r="E15" i="11"/>
  <c r="E7" i="11"/>
  <c r="E6" i="11"/>
  <c r="E5" i="11"/>
  <c r="C7" i="1"/>
  <c r="E8" i="10" l="1"/>
  <c r="E9" i="10" s="1"/>
  <c r="D10" i="1" s="1"/>
  <c r="Q10" i="1" s="1"/>
  <c r="E31" i="16"/>
  <c r="E32" i="16" s="1"/>
  <c r="D4" i="1" s="1"/>
  <c r="T4" i="1" s="1"/>
  <c r="E10" i="19"/>
  <c r="E11" i="19" s="1"/>
  <c r="D15" i="1" s="1"/>
  <c r="K15" i="1" s="1"/>
  <c r="E28" i="11"/>
  <c r="E29" i="11" s="1"/>
  <c r="D9" i="1" s="1"/>
  <c r="H9" i="1" l="1"/>
  <c r="R9" i="1"/>
  <c r="G15" i="1"/>
  <c r="E15" i="1" s="1"/>
  <c r="H4" i="1"/>
  <c r="H10" i="1"/>
  <c r="C25" i="1"/>
  <c r="C16" i="1"/>
  <c r="C6" i="1"/>
  <c r="C5" i="1"/>
  <c r="E18" i="3" l="1"/>
  <c r="E8" i="3"/>
  <c r="E22" i="6"/>
  <c r="E13" i="6"/>
  <c r="E15" i="6"/>
  <c r="E20" i="6"/>
  <c r="E21" i="7"/>
  <c r="E15" i="7"/>
  <c r="E20" i="7"/>
  <c r="E14" i="7"/>
  <c r="E6" i="9" l="1"/>
  <c r="E18" i="5"/>
  <c r="E19" i="6"/>
  <c r="E14" i="6"/>
  <c r="E16" i="6"/>
  <c r="E17" i="6"/>
  <c r="E12" i="6"/>
  <c r="E18" i="6"/>
  <c r="E7" i="14"/>
  <c r="E6" i="15"/>
  <c r="E10" i="2"/>
  <c r="E11" i="2"/>
  <c r="E6" i="12"/>
  <c r="E6" i="16"/>
  <c r="C13" i="1" l="1"/>
  <c r="C14" i="1"/>
  <c r="E16" i="3"/>
  <c r="E15" i="3"/>
  <c r="E16" i="16"/>
  <c r="E17" i="16"/>
  <c r="E18" i="16"/>
  <c r="C2" i="1"/>
  <c r="C3" i="1"/>
  <c r="E15" i="16"/>
  <c r="E5" i="16"/>
  <c r="C29" i="1"/>
  <c r="C28" i="1"/>
  <c r="E32" i="5"/>
  <c r="E31" i="5"/>
  <c r="E30" i="5"/>
  <c r="E29" i="5"/>
  <c r="E28" i="5"/>
  <c r="E27" i="5"/>
  <c r="E20" i="5"/>
  <c r="E19" i="5"/>
  <c r="E17" i="5"/>
  <c r="E16" i="7"/>
  <c r="C35" i="1"/>
  <c r="E17" i="17"/>
  <c r="C33" i="1"/>
  <c r="E15" i="9"/>
  <c r="E14" i="9"/>
  <c r="E13" i="9"/>
  <c r="E18" i="15"/>
  <c r="E19" i="15"/>
  <c r="C18" i="1"/>
  <c r="E10" i="16" l="1"/>
  <c r="E11" i="16" s="1"/>
  <c r="D2" i="1" s="1"/>
  <c r="E20" i="16"/>
  <c r="E21" i="16" s="1"/>
  <c r="D3" i="1" s="1"/>
  <c r="I3" i="1" s="1"/>
  <c r="E20" i="3"/>
  <c r="E21" i="3" s="1"/>
  <c r="D13" i="1" s="1"/>
  <c r="L13" i="1" s="1"/>
  <c r="E22" i="5"/>
  <c r="E23" i="5" s="1"/>
  <c r="D28" i="1" s="1"/>
  <c r="E19" i="17"/>
  <c r="E20" i="17" s="1"/>
  <c r="D35" i="1" s="1"/>
  <c r="P35" i="1" s="1"/>
  <c r="E17" i="9"/>
  <c r="E18" i="9" s="1"/>
  <c r="D33" i="1" s="1"/>
  <c r="P33" i="1" s="1"/>
  <c r="E21" i="15"/>
  <c r="E22" i="15" s="1"/>
  <c r="D18" i="1" s="1"/>
  <c r="E10" i="5"/>
  <c r="E8" i="5"/>
  <c r="E7" i="5"/>
  <c r="E9" i="5"/>
  <c r="E6" i="5"/>
  <c r="E5" i="5"/>
  <c r="J28" i="1" l="1"/>
  <c r="K28" i="1" s="1"/>
  <c r="K13" i="1"/>
  <c r="M18" i="1"/>
  <c r="N18" i="1" s="1"/>
  <c r="H18" i="1"/>
  <c r="G33" i="1"/>
  <c r="E33" i="1" s="1"/>
  <c r="H3" i="1"/>
  <c r="I2" i="1"/>
  <c r="H35" i="1"/>
  <c r="G28" i="1"/>
  <c r="E28" i="1" s="1"/>
  <c r="E34" i="5"/>
  <c r="E35" i="5" s="1"/>
  <c r="D29" i="1" s="1"/>
  <c r="R29" i="1" s="1"/>
  <c r="S29" i="1" s="1"/>
  <c r="F2" i="1"/>
  <c r="E5" i="13"/>
  <c r="M13" i="1" l="1"/>
  <c r="J2" i="1"/>
  <c r="E2" i="1"/>
  <c r="F36" i="1"/>
  <c r="G29" i="1"/>
  <c r="E29" i="1" s="1"/>
  <c r="C20" i="1"/>
  <c r="E5" i="18"/>
  <c r="E6" i="18" s="1"/>
  <c r="E7" i="18" s="1"/>
  <c r="E8" i="18" l="1"/>
  <c r="C11" i="1"/>
  <c r="D20" i="1" l="1"/>
  <c r="E18" i="7"/>
  <c r="E19" i="7"/>
  <c r="E13" i="7"/>
  <c r="H20" i="1" l="1"/>
  <c r="C34" i="1"/>
  <c r="E9" i="17"/>
  <c r="E10" i="17"/>
  <c r="E6" i="17"/>
  <c r="E5" i="17"/>
  <c r="E8" i="17"/>
  <c r="E7" i="17"/>
  <c r="E12" i="17" l="1"/>
  <c r="E13" i="17" s="1"/>
  <c r="D34" i="1" s="1"/>
  <c r="S34" i="1" l="1"/>
  <c r="T34" i="1" s="1"/>
  <c r="T36" i="1" s="1"/>
  <c r="H34" i="1"/>
  <c r="E7" i="4"/>
  <c r="C17" i="1" l="1"/>
  <c r="E7" i="15"/>
  <c r="E5" i="15"/>
  <c r="E9" i="15"/>
  <c r="E8" i="15" l="1"/>
  <c r="E11" i="15"/>
  <c r="E10" i="15"/>
  <c r="E13" i="15" l="1"/>
  <c r="E14" i="15" s="1"/>
  <c r="D17" i="1" s="1"/>
  <c r="C22" i="1"/>
  <c r="E8" i="14"/>
  <c r="E6" i="14"/>
  <c r="E5" i="14"/>
  <c r="C21" i="1"/>
  <c r="E6" i="13"/>
  <c r="E14" i="12"/>
  <c r="E13" i="12"/>
  <c r="E16" i="12"/>
  <c r="E15" i="12"/>
  <c r="E5" i="12"/>
  <c r="E8" i="12" s="1"/>
  <c r="E30" i="3"/>
  <c r="Q17" i="1" l="1"/>
  <c r="Q36" i="1" s="1"/>
  <c r="H17" i="1"/>
  <c r="E10" i="14"/>
  <c r="E11" i="14" s="1"/>
  <c r="D22" i="1" s="1"/>
  <c r="E8" i="13"/>
  <c r="E9" i="13" s="1"/>
  <c r="D21" i="1" s="1"/>
  <c r="L21" i="1" s="1"/>
  <c r="E18" i="12"/>
  <c r="E19" i="12" s="1"/>
  <c r="D5" i="1" s="1"/>
  <c r="E9" i="12"/>
  <c r="D6" i="1" s="1"/>
  <c r="C32" i="1"/>
  <c r="E5" i="9"/>
  <c r="C31" i="1"/>
  <c r="C30" i="1"/>
  <c r="E12" i="7"/>
  <c r="E22" i="7"/>
  <c r="E17" i="7"/>
  <c r="E5" i="7"/>
  <c r="C27" i="1"/>
  <c r="C26" i="1"/>
  <c r="E39" i="5"/>
  <c r="C24" i="1"/>
  <c r="E21" i="6"/>
  <c r="C23" i="1"/>
  <c r="E5" i="6"/>
  <c r="E6" i="4"/>
  <c r="E5" i="4"/>
  <c r="M5" i="1" l="1"/>
  <c r="N5" i="1" s="1"/>
  <c r="R17" i="1"/>
  <c r="G5" i="1"/>
  <c r="E5" i="1" s="1"/>
  <c r="M6" i="1"/>
  <c r="G6" i="1"/>
  <c r="E6" i="1" s="1"/>
  <c r="N22" i="1"/>
  <c r="O22" i="1" s="1"/>
  <c r="H21" i="1"/>
  <c r="G22" i="1"/>
  <c r="E22" i="1" s="1"/>
  <c r="E8" i="9"/>
  <c r="E9" i="9" s="1"/>
  <c r="D32" i="1" s="1"/>
  <c r="K32" i="1" s="1"/>
  <c r="E24" i="7"/>
  <c r="E25" i="7" s="1"/>
  <c r="D30" i="1" s="1"/>
  <c r="I30" i="1" s="1"/>
  <c r="E7" i="7"/>
  <c r="E12" i="5"/>
  <c r="E13" i="5" s="1"/>
  <c r="D26" i="1" s="1"/>
  <c r="E41" i="5"/>
  <c r="E42" i="5" s="1"/>
  <c r="D27" i="1" s="1"/>
  <c r="I27" i="1" s="1"/>
  <c r="E9" i="4"/>
  <c r="E10" i="4" s="1"/>
  <c r="D25" i="1" s="1"/>
  <c r="E24" i="6"/>
  <c r="E25" i="6" s="1"/>
  <c r="D24" i="1" s="1"/>
  <c r="P24" i="1" s="1"/>
  <c r="E7" i="6"/>
  <c r="E8" i="6" s="1"/>
  <c r="D23" i="1" s="1"/>
  <c r="P23" i="1" s="1"/>
  <c r="E27" i="3"/>
  <c r="E26" i="3"/>
  <c r="E25" i="3"/>
  <c r="E31" i="3"/>
  <c r="E29" i="3"/>
  <c r="E28" i="3"/>
  <c r="E7" i="3"/>
  <c r="E6" i="3"/>
  <c r="E5" i="3"/>
  <c r="E12" i="2"/>
  <c r="E5" i="2"/>
  <c r="E7" i="2"/>
  <c r="E6" i="2"/>
  <c r="E9" i="2"/>
  <c r="E8" i="2"/>
  <c r="M36" i="1" l="1"/>
  <c r="I26" i="1"/>
  <c r="H26" i="1"/>
  <c r="N25" i="1"/>
  <c r="O25" i="1" s="1"/>
  <c r="G30" i="1"/>
  <c r="E30" i="1" s="1"/>
  <c r="J30" i="1"/>
  <c r="E10" i="3"/>
  <c r="E11" i="3" s="1"/>
  <c r="D11" i="1" s="1"/>
  <c r="I11" i="1" s="1"/>
  <c r="H27" i="1"/>
  <c r="G32" i="1"/>
  <c r="E32" i="1" s="1"/>
  <c r="H23" i="1"/>
  <c r="G24" i="1"/>
  <c r="E24" i="1" s="1"/>
  <c r="G25" i="1"/>
  <c r="E25" i="1" s="1"/>
  <c r="E8" i="7"/>
  <c r="D31" i="1" s="1"/>
  <c r="I31" i="1" s="1"/>
  <c r="E34" i="3"/>
  <c r="D14" i="1" s="1"/>
  <c r="E14" i="2"/>
  <c r="I36" i="1" l="1"/>
  <c r="N14" i="1"/>
  <c r="O14" i="1" s="1"/>
  <c r="G14" i="1"/>
  <c r="E14" i="1" s="1"/>
  <c r="G11" i="1"/>
  <c r="G13" i="1"/>
  <c r="E13" i="1" s="1"/>
  <c r="H31" i="1"/>
  <c r="E15" i="2"/>
  <c r="D16" i="1" s="1"/>
  <c r="J16" i="1" l="1"/>
  <c r="K16" i="1"/>
  <c r="N36" i="1"/>
  <c r="P14" i="1"/>
  <c r="P36" i="1" s="1"/>
  <c r="S36" i="1"/>
  <c r="R36" i="1"/>
  <c r="E11" i="1"/>
  <c r="E36" i="1" s="1"/>
  <c r="G36" i="1"/>
  <c r="H16" i="1"/>
  <c r="O36" i="1" l="1"/>
  <c r="L16" i="1"/>
  <c r="L36" i="1" s="1"/>
  <c r="E9" i="11" l="1"/>
  <c r="E10" i="11" s="1"/>
  <c r="D7" i="1" s="1"/>
  <c r="J7" i="1" s="1"/>
  <c r="H7" i="1" l="1"/>
  <c r="J36" i="1"/>
  <c r="D36" i="1"/>
  <c r="K36" i="1" l="1"/>
</calcChain>
</file>

<file path=xl/sharedStrings.xml><?xml version="1.0" encoding="utf-8"?>
<sst xmlns="http://schemas.openxmlformats.org/spreadsheetml/2006/main" count="625" uniqueCount="170">
  <si>
    <t>Nimetus</t>
  </si>
  <si>
    <t>Ühiku maksumus</t>
  </si>
  <si>
    <t>Töö maksumus</t>
  </si>
  <si>
    <t>Kokku</t>
  </si>
  <si>
    <t>Kõik kokku</t>
  </si>
  <si>
    <t>Asula/projekt v teostatav töö</t>
  </si>
  <si>
    <t>Kogu-maksumus</t>
  </si>
  <si>
    <t>KIK, Keskkonna-programm</t>
  </si>
  <si>
    <t>KOKKU</t>
  </si>
  <si>
    <t>Tori vald (sh. panus vee-ettevõtte omakapitali)</t>
  </si>
  <si>
    <t>Asula</t>
  </si>
  <si>
    <t>Sindi</t>
  </si>
  <si>
    <t>Sauga</t>
  </si>
  <si>
    <t>Tammiste</t>
  </si>
  <si>
    <t>Eametsa</t>
  </si>
  <si>
    <t>Kilksama</t>
  </si>
  <si>
    <t>Are</t>
  </si>
  <si>
    <t>Niidu</t>
  </si>
  <si>
    <t>Suigu</t>
  </si>
  <si>
    <t>Piistaoja</t>
  </si>
  <si>
    <t>Jõesuu</t>
  </si>
  <si>
    <t>Tori</t>
  </si>
  <si>
    <t>Selja</t>
  </si>
  <si>
    <t>Taali</t>
  </si>
  <si>
    <t>Jrk nr</t>
  </si>
  <si>
    <t>Isev kanalisatsioonitorustiku rajamine (De200, De160)</t>
  </si>
  <si>
    <t>m</t>
  </si>
  <si>
    <t>kmpl</t>
  </si>
  <si>
    <t>Veetorustiku rajamine</t>
  </si>
  <si>
    <t>Puurkaev-pumpla rajamine koos veetöölusseadmetega, survetõsteseadmete ja mahuti paigaldamisega</t>
  </si>
  <si>
    <t>Ühik</t>
  </si>
  <si>
    <t>Kogus</t>
  </si>
  <si>
    <t>Isevoolse kanalisatsioonitorustiku, kanalisatsioonikaevude ja liitumispunktide rajamine (De200, De160)</t>
  </si>
  <si>
    <t>Hüdrantide paigaldamine</t>
  </si>
  <si>
    <t xml:space="preserve">Jõesuu </t>
  </si>
  <si>
    <t>Reoveepumpla rekonstrueerimine</t>
  </si>
  <si>
    <t>Jõesuu küla ühiskanalisatsiooni rekonstrueerimine</t>
  </si>
  <si>
    <t xml:space="preserve">Tori </t>
  </si>
  <si>
    <t>Tori aleviku tuletõrjevee mahutite rajamine</t>
  </si>
  <si>
    <t>Puurkaevu PRK0017163 (reserv) renoveerimine koos hoone ja veetöötlusseadmetega</t>
  </si>
  <si>
    <t>Selja küla tuletõrjevee mahutite rajamine</t>
  </si>
  <si>
    <t>Selja küla ÜVK rekonstrueerimine</t>
  </si>
  <si>
    <t>Veetorustiku rekonstrueerimine</t>
  </si>
  <si>
    <t>Reovee survetorustiku rajamine (De110)</t>
  </si>
  <si>
    <t>Veetorustike rajamine küla kaguosa liitmiseks ühisveevärgiga</t>
  </si>
  <si>
    <t>Suigu küla ühiskanalisatsiooni rekonstrueerimine</t>
  </si>
  <si>
    <t>Suurfarmi reoveepumpla rekonstrueerimine</t>
  </si>
  <si>
    <t>Isevoolsete kanalisatsioonitorustike rajamine Pärnu mnt läänesuunas</t>
  </si>
  <si>
    <t>Reovee survetorustiku rajamine (De110) Pärnu mnt läänesuunas</t>
  </si>
  <si>
    <t>Reoveepumpla paigaldamine</t>
  </si>
  <si>
    <t>Veetorustike rajamine Pärnu mnt läänesuunas</t>
  </si>
  <si>
    <t>Are aleviku ühisveevärgi ja -kanalisatsiooni laiendamine</t>
  </si>
  <si>
    <t>Sauga aleviku ÜVK rekonstrueerimise II etapp</t>
  </si>
  <si>
    <t>Eametsa küla ÜVK ühendamine Sauga aleviku ÜVK-ga</t>
  </si>
  <si>
    <t>Reoveepumpla rajamine</t>
  </si>
  <si>
    <t>Halduse kinnistul paikneva reoveepumpla rekonstrueerimine</t>
  </si>
  <si>
    <t>Survekanalisatsiooni torustike rekonstrueerimine</t>
  </si>
  <si>
    <t>Urge</t>
  </si>
  <si>
    <t>Ühiskanalisatsiooni liitumispunktide rajamine</t>
  </si>
  <si>
    <t>Ühisveevärgi liitumispunktide rajamine</t>
  </si>
  <si>
    <t>Niidu küla kaguosa liitmine Are aleviku veevõrku</t>
  </si>
  <si>
    <t>Pulli</t>
  </si>
  <si>
    <t>Survekanalisatsioonitorustiku rajamine (De110)</t>
  </si>
  <si>
    <t xml:space="preserve">Isevoolse kanalisatsioonitorustiku rekonstrueerimine </t>
  </si>
  <si>
    <t xml:space="preserve">Isevoolse kanalisatsioonitorustiku rajamine </t>
  </si>
  <si>
    <t>Survekanalisatsioonitorustiku rekonstrueerimine</t>
  </si>
  <si>
    <t>Projekteerimine, omanikujärelevalve, projektijuhtimine, ettenägematu kulu 20%</t>
  </si>
  <si>
    <t>Reoveepumpla rekonstrueerimine: pinnasesse paigaldatav kompaktpumpla koos kahe pumba ning automaatse häireedastussüsteemiga, sh vajadusel juurdepääsutee korrastamine</t>
  </si>
  <si>
    <t>Kurena</t>
  </si>
  <si>
    <t>Kilksama küla ühisveevärgi ja -kanalisatsiooni rajamine</t>
  </si>
  <si>
    <t>Vee-ettevõtte vahendid (tariifitulu)</t>
  </si>
  <si>
    <t>KIK, ÜF</t>
  </si>
  <si>
    <t>Tuletõrjevee mahuti rajamine: muldesse paigaldatav mahuti suurusega V=130m³ koos soojustatud kuivhüdrandiga, hoidla juurde ümberpööramise platsi rajamine ning veevõtukoha tähistamine.</t>
  </si>
  <si>
    <t>Kavandatud tegevus</t>
  </si>
  <si>
    <t>Veetorustiku ehitamine Võlli teest kuni hoonestatud kinnistuni 80803:001:0056</t>
  </si>
  <si>
    <t>Isevoolse kanalisatsioonitorustiku rajamine</t>
  </si>
  <si>
    <t>Survekanalisatsioonitorustiku rajamine</t>
  </si>
  <si>
    <t>Isevoolse ühiskanalisatsioonitorustiku rekonstrueerimine Lootuse tee ja Orava tee vahelisel lõigul</t>
  </si>
  <si>
    <t xml:space="preserve">Veetorustiku (De32…De110) rekonstrueerimine </t>
  </si>
  <si>
    <t>Ühisveevärgi liitumispunkti rekonstrueerimine</t>
  </si>
  <si>
    <t>Ühiskanalisatsiooni liitumispunktide rekonstrueerimine</t>
  </si>
  <si>
    <t>Tuletõrjeveemahutite rekonstrueerimine</t>
  </si>
  <si>
    <t>Piistaoja küla ÜVK ja reoveepuhasti rekonstrueerimine</t>
  </si>
  <si>
    <t>Veetorustike rekonstrueerimine</t>
  </si>
  <si>
    <t>Taali küla ühisveevärgi rekonstrueerimine</t>
  </si>
  <si>
    <t>Taali küla reoveepuhasti ja reoveepumpla rekonstrueerimine</t>
  </si>
  <si>
    <t>Tuletõrje veemahuti rekonstrueerimine</t>
  </si>
  <si>
    <t>Puurkaevu PRK0006350 tamponeerimine</t>
  </si>
  <si>
    <t>Tori aleviku ÜVK III etapp</t>
  </si>
  <si>
    <t>Veetorustiku rajamine reoveepuhastini</t>
  </si>
  <si>
    <t>ÜVK rajamine Tori aleviku Pärnu jõe paremkaldale jäävas osas</t>
  </si>
  <si>
    <t xml:space="preserve">Veetorustiku ehitamine </t>
  </si>
  <si>
    <t>Ühiskanalisatsioonitorustiku rajamine</t>
  </si>
  <si>
    <t>Isevoolse kanalisatsioonitorustiku rekonstrueerimine (De200, De160)</t>
  </si>
  <si>
    <t xml:space="preserve">Veetorustiku rajamine </t>
  </si>
  <si>
    <t>Ühiskanalisatsiooni liitumispunkti rajamine</t>
  </si>
  <si>
    <t>Ühisveevärgi liitumispunkti rajamine</t>
  </si>
  <si>
    <t>Veetorustiku rajamine Nigula teel</t>
  </si>
  <si>
    <t>Survekanalisatsioonitorustiku rajamine Nigula teel</t>
  </si>
  <si>
    <t>Puurkaev-pumpla tamponeerimine</t>
  </si>
  <si>
    <t>Reoveepumplate paigaldamine</t>
  </si>
  <si>
    <t>Isevoolse kanalisatsioonitorustiku rekonstrueerimine</t>
  </si>
  <si>
    <t>Veetorustike rajamine</t>
  </si>
  <si>
    <t>Ühisveevärgi liitumispunktide rekonstrueerimine</t>
  </si>
  <si>
    <t>Veetorustike rekonstrueerimine ja ümberühendamine Saare teel</t>
  </si>
  <si>
    <t>Ühiskanalisatsiooni liitumispunkti rekonstrueerimine</t>
  </si>
  <si>
    <t>Pulli küla ÜVK laiendamine ja ühendamine Sindi linna ÜVK-ga</t>
  </si>
  <si>
    <t>Isevoolse kanalisatsioonitorustiku rajamine (De160)</t>
  </si>
  <si>
    <t>Sademevee kanalisatsioonitorustiku rekonstrueerimine</t>
  </si>
  <si>
    <t>Sademevee kanalisatsioonitorustiku rajamine</t>
  </si>
  <si>
    <t>Sindi linna sademeveekanalisatsiooni rekonstrueerimine ja laiendamine</t>
  </si>
  <si>
    <t>Nurme</t>
  </si>
  <si>
    <t>Jõesuu küla reoveepuhasti rekonstrueerimine (kuni 300 ie)</t>
  </si>
  <si>
    <t>Reoveepuhasti rekonstrueerimine (kuni 150 ie)</t>
  </si>
  <si>
    <t>Reoveepuhasti rajamine võimsusega kuni 400 ied</t>
  </si>
  <si>
    <t>Reoveepuhasti rekonstrueerimine (kuni 500 ie)</t>
  </si>
  <si>
    <t>Reoveepuhasti rekonstrueerimine (Klaro tüüpi kompaktpuhasti 32 ie)</t>
  </si>
  <si>
    <t xml:space="preserve">Tuletõrjevee mahuti rajamine. Muldesse paigaldatav klaasplastist mahuti suurusega V=2x54 m³ koos soojustatud kuivhüdrandiga. Mahuti ja selle paigaldamise kulud. Lisaks hoidla juurde ümberpööramise platsi rajamine ning veevõtukoha tähistamine </t>
  </si>
  <si>
    <t>Ühisveevärgi ja -kanalisatsiooni rajamine Sindi linna Meistrite tänaval</t>
  </si>
  <si>
    <t xml:space="preserve">Tuletõrjevee mahuti rekonstrueerimine. Muldesse paigaldatav klaasplastist mahuti suurusega V=2x54 m³ koos soojustatud kuivhüdrandiga. Mahuti ja selle paigaldamise kulud. </t>
  </si>
  <si>
    <t xml:space="preserve">Tuletõrjevee mahuti rekonstrueerimine. Muldesse paigaldatavad klaasplastist mahutid suurusega V=150 m³ koos soojustatud kuivhüdrandiga, mahuti ja selle paigaldamise kulud, ümberpööramise platsi rajamine ning veevõtukoha tähistamine </t>
  </si>
  <si>
    <t xml:space="preserve">Tuletõrjevee mahuti rekonstrueerimine. Muldesse paigaldatav klaasplastist mahuti suurusega V=2x54 m³ koos soojustatud kuivhüdrandiga, paigaldamise kulud, ümberpööramise platsi rajamine ning veevõtukoha tähistamine </t>
  </si>
  <si>
    <t xml:space="preserve">Tuletõrjevee mahuti rajamine. Muldesse paigaldatav klaasplastist mahuti suurusega V=2x54 m³ koos soojustatud kuivhüdrandiga, paigaldamise kulud, ümberpööramise platsi rajamine ning veevõtukoha tähistamine </t>
  </si>
  <si>
    <t xml:space="preserve">Eametsa küla ühisveevärgi ja -kanalisatsiooni rajamine </t>
  </si>
  <si>
    <t>Reoveepuhasti rekonstrueerimine (reostuskoormusele kuni 240 ie)</t>
  </si>
  <si>
    <t xml:space="preserve">Kellukese põik veevarustuseks veetorustiku ehitamine </t>
  </si>
  <si>
    <t>Kellukese põik isevoolse kanalisatsioonitorustiku rajamine</t>
  </si>
  <si>
    <t>Ühisveevärgi liitumispunktide rajamine Kolde ja Pikka teel</t>
  </si>
  <si>
    <t>Ühiskanalisatsiooni liitumispunktide rajamine Kellukese põik tn</t>
  </si>
  <si>
    <t>Isevoolse kanalisatsioonitorustiku rajamine Kolde tee ja Pikka teel</t>
  </si>
  <si>
    <t>Survekanalisatsioonitorustiku rajamine Pikka teelt Kesa tänavani</t>
  </si>
  <si>
    <t>Veetorustike rajamine Kolde tee ja Pikka tee ühisveevärgiga ühendamiseks Kesa tn</t>
  </si>
  <si>
    <t>Ühiskanalisatsiooni liitumispunktide rajamine Pikka teel ja Kolde teel</t>
  </si>
  <si>
    <t>Tuletõrje veevõtukohtade rekonstrueerimine</t>
  </si>
  <si>
    <t xml:space="preserve"> </t>
  </si>
  <si>
    <t>Veetorustike rekonstrueerimine Mõisapargi piirkonnas</t>
  </si>
  <si>
    <t>Veetorustike rekonstrueerimine Leesika tn</t>
  </si>
  <si>
    <t>Ühisveevärgi liitumispunktide rekonstrueerimine Mõisapargi piirkonnas</t>
  </si>
  <si>
    <t>Ühisveevärgi liitumispunktide rekonstrueerimine Leesika tn</t>
  </si>
  <si>
    <t>Nurme küla ühisveevärgi rekostrueerimine</t>
  </si>
  <si>
    <t xml:space="preserve">Sindi linna ÜVK laiendamine </t>
  </si>
  <si>
    <t>Veetorustiku rajamine ja ühisveevärgi liitumispunktide rajamine Silla tn</t>
  </si>
  <si>
    <t>Ühiskanalisatsiooni torustike rajamine Silla tn ja ühiskanalisatsiooni liitumispunktide rajamine</t>
  </si>
  <si>
    <t>Ühisveevärgi torustike rajamine Kõrsa küla Sindi linnaga piirneval alal</t>
  </si>
  <si>
    <t xml:space="preserve">Ühiskanalisatsiooni torustike rajamine ühiskanalisatsiooni liitumispunktide rajamine Kõrsa küla Sindi linnaga piirneval alal </t>
  </si>
  <si>
    <t>Veetorustiku rajamine Vainu küla Lagle ja Koopa tn ühendamiseks Urge ühisveevärgiga</t>
  </si>
  <si>
    <t>Veetorustiku (De32...De110) rajamine</t>
  </si>
  <si>
    <t>Õli-liivapüüdur</t>
  </si>
  <si>
    <t xml:space="preserve">Tori aleviku ÜVK  II etapp </t>
  </si>
  <si>
    <t>Vainu küla Lagle ja Koopa tänava veevarustuse  ühendamine Urge ühisveevärki</t>
  </si>
  <si>
    <t>Sademevee kanalisatsioonitorustiku rekonstrueerimine (Jaama tn liin)</t>
  </si>
  <si>
    <t>Veetorustiku rajamine veevõrgu ringistamiseks (Vahtra tn//Nulu tn - Veermiku tee - Allikivi tee - Tehnika tn )</t>
  </si>
  <si>
    <t xml:space="preserve">Sauga veetorustiku ringistamine ja survekanalisatsiooni rekonstrueerimine </t>
  </si>
  <si>
    <t>Survekanalisatsioonitorustiku rekonstrueerimine Selja tee - Allikivi tee - Tehnika tee</t>
  </si>
  <si>
    <t>Piistaoja küla tuletõrjevee mahuti rajamine</t>
  </si>
  <si>
    <t>Tammiste küla Kolde tee ja Pikka tee ühendamine ÜVK-ga</t>
  </si>
  <si>
    <t>Tammiste küla Kellukese tn ühendamine ÜVK-ga</t>
  </si>
  <si>
    <t>Eametsa küla ÜVK ühendamine Loode-Pärnu ÜVK-ga</t>
  </si>
  <si>
    <t>Veetorustiku rajamine Sauga aleviku Keskuse tn/Allika teelt kuni Eametsa küla Niida tee piirkonnas kinnistuni 73001:001:0599</t>
  </si>
  <si>
    <t>Survekanalisatsioonitorustiku rajamine Sauga aleviku Keskuse tn/Allika teelt kuni Eametsa küla Niida tee piirkonnas kinnistuni 73001:001:0599</t>
  </si>
  <si>
    <t>Eskiisprojekti koostamine Eametsa küla ÜVK küla ÜVK Pärnu ÜVK-ga ühendamiseks ja laiendamiseks</t>
  </si>
  <si>
    <t>Kurena küla veekvaliteedi parendamine</t>
  </si>
  <si>
    <t>Kurena küla reoveepuhasti rajamine</t>
  </si>
  <si>
    <t>Reoveepuhasti rajamine Mardika tn 18 kinnistule (kuni 40 ie)</t>
  </si>
  <si>
    <t xml:space="preserve">Puurkaevu rajamine </t>
  </si>
  <si>
    <t>Projekteerimine, ettenägematu kulu 10%</t>
  </si>
  <si>
    <t>Puurkaevu ühendamine olemasoleva puurkaev-pumplaga (puurkaev katastri nr PRK0021034)</t>
  </si>
  <si>
    <t>Veetöötlusjaama rajamine (sh paarisfilter rauaärastuseks, kahe puurkaevu vee segamine)</t>
  </si>
  <si>
    <t>Pikaajaline investeeringuprogramm</t>
  </si>
  <si>
    <t>Lühiajaline investeeringuprogramm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</si>
</sst>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4"/>
      <color theme="8" tint="-0.249977111117893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4"/>
      <color rgb="FF0070C0"/>
      <name val="Calibri"/>
      <family val="2"/>
      <charset val="186"/>
    </font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</font>
    <font>
      <b/>
      <sz val="10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9">
    <xf numFmtId="0" fontId="0" fillId="0" borderId="0" xfId="0"/>
    <xf numFmtId="4" fontId="2" fillId="2" borderId="1" xfId="1" applyNumberFormat="1" applyFont="1" applyFill="1" applyBorder="1" applyAlignment="1">
      <alignment horizontal="center" vertical="top" wrapText="1"/>
    </xf>
    <xf numFmtId="4" fontId="3" fillId="2" borderId="1" xfId="1" applyNumberFormat="1" applyFont="1" applyFill="1" applyBorder="1" applyAlignment="1">
      <alignment horizontal="center" vertical="top" wrapText="1"/>
    </xf>
    <xf numFmtId="0" fontId="0" fillId="0" borderId="1" xfId="0" applyBorder="1"/>
    <xf numFmtId="0" fontId="4" fillId="0" borderId="1" xfId="0" applyFont="1" applyBorder="1" applyAlignment="1">
      <alignment wrapText="1"/>
    </xf>
    <xf numFmtId="3" fontId="4" fillId="0" borderId="1" xfId="1" applyNumberFormat="1" applyFont="1" applyFill="1" applyBorder="1" applyAlignment="1"/>
    <xf numFmtId="3" fontId="4" fillId="0" borderId="1" xfId="0" applyNumberFormat="1" applyFont="1" applyBorder="1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3" borderId="1" xfId="0" applyFont="1" applyFill="1" applyBorder="1"/>
    <xf numFmtId="0" fontId="2" fillId="0" borderId="1" xfId="0" applyFont="1" applyBorder="1"/>
    <xf numFmtId="3" fontId="4" fillId="4" borderId="1" xfId="1" applyNumberFormat="1" applyFont="1" applyFill="1" applyBorder="1" applyAlignment="1"/>
    <xf numFmtId="3" fontId="4" fillId="4" borderId="1" xfId="0" applyNumberFormat="1" applyFont="1" applyFill="1" applyBorder="1"/>
    <xf numFmtId="3" fontId="4" fillId="5" borderId="1" xfId="1" applyNumberFormat="1" applyFont="1" applyFill="1" applyBorder="1" applyAlignment="1"/>
    <xf numFmtId="3" fontId="4" fillId="5" borderId="1" xfId="0" applyNumberFormat="1" applyFont="1" applyFill="1" applyBorder="1"/>
    <xf numFmtId="3" fontId="0" fillId="5" borderId="1" xfId="0" applyNumberFormat="1" applyFill="1" applyBorder="1"/>
    <xf numFmtId="0" fontId="0" fillId="5" borderId="1" xfId="0" applyFill="1" applyBorder="1"/>
    <xf numFmtId="3" fontId="0" fillId="0" borderId="0" xfId="0" applyNumberFormat="1"/>
    <xf numFmtId="0" fontId="2" fillId="0" borderId="0" xfId="0" applyFont="1"/>
    <xf numFmtId="3" fontId="0" fillId="0" borderId="1" xfId="0" applyNumberFormat="1" applyBorder="1"/>
    <xf numFmtId="3" fontId="2" fillId="0" borderId="1" xfId="0" applyNumberFormat="1" applyFont="1" applyBorder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5" fillId="0" borderId="0" xfId="0" applyFont="1"/>
    <xf numFmtId="3" fontId="0" fillId="3" borderId="1" xfId="0" applyNumberFormat="1" applyFill="1" applyBorder="1"/>
    <xf numFmtId="0" fontId="6" fillId="0" borderId="0" xfId="0" applyFont="1"/>
    <xf numFmtId="3" fontId="2" fillId="0" borderId="0" xfId="0" applyNumberFormat="1" applyFont="1" applyBorder="1"/>
    <xf numFmtId="0" fontId="7" fillId="0" borderId="0" xfId="0" applyFont="1"/>
    <xf numFmtId="0" fontId="8" fillId="0" borderId="0" xfId="0" applyFont="1"/>
    <xf numFmtId="0" fontId="4" fillId="0" borderId="0" xfId="0" applyFont="1"/>
    <xf numFmtId="0" fontId="4" fillId="0" borderId="1" xfId="0" applyFont="1" applyFill="1" applyBorder="1" applyAlignment="1">
      <alignment wrapText="1"/>
    </xf>
    <xf numFmtId="0" fontId="2" fillId="0" borderId="0" xfId="0" applyFont="1" applyBorder="1" applyAlignment="1">
      <alignment horizontal="right"/>
    </xf>
    <xf numFmtId="0" fontId="9" fillId="0" borderId="0" xfId="0" applyFont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3" fontId="9" fillId="0" borderId="1" xfId="0" applyNumberFormat="1" applyFont="1" applyBorder="1"/>
    <xf numFmtId="3" fontId="10" fillId="0" borderId="1" xfId="0" applyNumberFormat="1" applyFont="1" applyBorder="1"/>
    <xf numFmtId="0" fontId="10" fillId="0" borderId="0" xfId="0" applyFont="1"/>
    <xf numFmtId="0" fontId="9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Font="1" applyBorder="1"/>
    <xf numFmtId="3" fontId="0" fillId="0" borderId="1" xfId="0" applyNumberFormat="1" applyFont="1" applyBorder="1"/>
    <xf numFmtId="0" fontId="0" fillId="0" borderId="0" xfId="0" applyFont="1"/>
    <xf numFmtId="0" fontId="9" fillId="0" borderId="0" xfId="0" applyFont="1" applyBorder="1"/>
    <xf numFmtId="0" fontId="9" fillId="0" borderId="0" xfId="0" applyFont="1" applyFill="1" applyBorder="1"/>
    <xf numFmtId="0" fontId="10" fillId="0" borderId="0" xfId="0" applyFont="1" applyBorder="1"/>
    <xf numFmtId="3" fontId="10" fillId="0" borderId="0" xfId="0" applyNumberFormat="1" applyFont="1" applyBorder="1"/>
    <xf numFmtId="3" fontId="9" fillId="0" borderId="0" xfId="0" applyNumberFormat="1" applyFont="1"/>
    <xf numFmtId="0" fontId="9" fillId="6" borderId="1" xfId="0" applyFont="1" applyFill="1" applyBorder="1" applyAlignment="1">
      <alignment horizontal="left"/>
    </xf>
    <xf numFmtId="0" fontId="9" fillId="6" borderId="1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 wrapText="1"/>
    </xf>
    <xf numFmtId="0" fontId="9" fillId="6" borderId="1" xfId="0" applyFont="1" applyFill="1" applyBorder="1"/>
    <xf numFmtId="0" fontId="0" fillId="6" borderId="1" xfId="0" applyFont="1" applyFill="1" applyBorder="1" applyAlignment="1">
      <alignment horizontal="left"/>
    </xf>
    <xf numFmtId="0" fontId="0" fillId="6" borderId="1" xfId="0" applyFont="1" applyFill="1" applyBorder="1" applyAlignment="1">
      <alignment horizontal="center"/>
    </xf>
    <xf numFmtId="0" fontId="0" fillId="6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wrapText="1"/>
    </xf>
    <xf numFmtId="0" fontId="9" fillId="0" borderId="1" xfId="0" applyFont="1" applyFill="1" applyBorder="1"/>
    <xf numFmtId="0" fontId="9" fillId="6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wrapText="1"/>
    </xf>
    <xf numFmtId="0" fontId="1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43" fontId="2" fillId="2" borderId="1" xfId="1" applyFont="1" applyFill="1" applyBorder="1" applyAlignment="1">
      <alignment horizontal="left" vertical="top" wrapText="1"/>
    </xf>
    <xf numFmtId="1" fontId="2" fillId="4" borderId="1" xfId="1" applyNumberFormat="1" applyFont="1" applyFill="1" applyBorder="1" applyAlignment="1">
      <alignment horizontal="center" vertical="top"/>
    </xf>
    <xf numFmtId="1" fontId="2" fillId="5" borderId="1" xfId="1" applyNumberFormat="1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right" wrapText="1"/>
    </xf>
    <xf numFmtId="0" fontId="0" fillId="0" borderId="0" xfId="0" applyAlignment="1">
      <alignment wrapText="1"/>
    </xf>
    <xf numFmtId="3" fontId="0" fillId="0" borderId="1" xfId="0" applyNumberFormat="1" applyFill="1" applyBorder="1"/>
    <xf numFmtId="0" fontId="2" fillId="0" borderId="0" xfId="0" applyFont="1" applyBorder="1" applyAlignment="1">
      <alignment horizontal="left"/>
    </xf>
    <xf numFmtId="3" fontId="9" fillId="0" borderId="1" xfId="0" applyNumberFormat="1" applyFont="1" applyFill="1" applyBorder="1"/>
    <xf numFmtId="0" fontId="7" fillId="0" borderId="0" xfId="0" applyFont="1" applyFill="1"/>
    <xf numFmtId="0" fontId="0" fillId="0" borderId="0" xfId="0" applyFill="1"/>
    <xf numFmtId="0" fontId="0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4" fillId="0" borderId="1" xfId="0" applyFont="1" applyFill="1" applyBorder="1"/>
    <xf numFmtId="0" fontId="9" fillId="0" borderId="1" xfId="0" applyFont="1" applyFill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3" fontId="9" fillId="0" borderId="1" xfId="0" applyNumberFormat="1" applyFont="1" applyFill="1" applyBorder="1" applyAlignment="1">
      <alignment horizontal="right" wrapText="1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4" fontId="4" fillId="0" borderId="1" xfId="1" applyNumberFormat="1" applyFont="1" applyFill="1" applyBorder="1" applyAlignment="1"/>
    <xf numFmtId="3" fontId="2" fillId="7" borderId="1" xfId="1" applyNumberFormat="1" applyFont="1" applyFill="1" applyBorder="1" applyAlignment="1"/>
    <xf numFmtId="3" fontId="3" fillId="7" borderId="1" xfId="1" applyNumberFormat="1" applyFont="1" applyFill="1" applyBorder="1" applyAlignment="1"/>
    <xf numFmtId="3" fontId="3" fillId="7" borderId="1" xfId="1" applyNumberFormat="1" applyFont="1" applyFill="1" applyBorder="1" applyAlignment="1">
      <alignment wrapText="1"/>
    </xf>
    <xf numFmtId="3" fontId="4" fillId="0" borderId="1" xfId="0" applyNumberFormat="1" applyFont="1" applyFill="1" applyBorder="1"/>
    <xf numFmtId="0" fontId="0" fillId="4" borderId="1" xfId="0" applyFill="1" applyBorder="1"/>
    <xf numFmtId="0" fontId="0" fillId="0" borderId="0" xfId="0" applyFill="1" applyBorder="1"/>
    <xf numFmtId="0" fontId="9" fillId="0" borderId="1" xfId="0" applyFont="1" applyBorder="1" applyAlignment="1">
      <alignment horizontal="right"/>
    </xf>
    <xf numFmtId="9" fontId="9" fillId="0" borderId="1" xfId="0" applyNumberFormat="1" applyFont="1" applyBorder="1" applyAlignment="1">
      <alignment horizontal="right" wrapText="1"/>
    </xf>
    <xf numFmtId="0" fontId="10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9" fontId="0" fillId="0" borderId="1" xfId="0" applyNumberFormat="1" applyBorder="1" applyAlignment="1">
      <alignment horizontal="right"/>
    </xf>
    <xf numFmtId="9" fontId="9" fillId="0" borderId="1" xfId="0" applyNumberFormat="1" applyFont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9" fontId="0" fillId="0" borderId="2" xfId="0" applyNumberFormat="1" applyBorder="1" applyAlignment="1">
      <alignment horizontal="right"/>
    </xf>
    <xf numFmtId="9" fontId="0" fillId="0" borderId="3" xfId="0" applyNumberFormat="1" applyBorder="1" applyAlignment="1">
      <alignment horizontal="right"/>
    </xf>
    <xf numFmtId="9" fontId="0" fillId="0" borderId="4" xfId="0" applyNumberForma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0" fontId="10" fillId="0" borderId="4" xfId="0" applyFont="1" applyBorder="1" applyAlignment="1">
      <alignment horizontal="right"/>
    </xf>
    <xf numFmtId="9" fontId="0" fillId="0" borderId="1" xfId="0" applyNumberFormat="1" applyBorder="1" applyAlignment="1">
      <alignment horizontal="right" wrapText="1"/>
    </xf>
    <xf numFmtId="0" fontId="9" fillId="0" borderId="2" xfId="0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9" fontId="9" fillId="0" borderId="2" xfId="0" applyNumberFormat="1" applyFont="1" applyBorder="1" applyAlignment="1">
      <alignment horizontal="right"/>
    </xf>
    <xf numFmtId="9" fontId="9" fillId="0" borderId="3" xfId="0" applyNumberFormat="1" applyFont="1" applyBorder="1" applyAlignment="1">
      <alignment horizontal="right"/>
    </xf>
    <xf numFmtId="9" fontId="9" fillId="0" borderId="4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9" fontId="0" fillId="0" borderId="1" xfId="0" applyNumberFormat="1" applyFont="1" applyBorder="1" applyAlignment="1">
      <alignment horizontal="right"/>
    </xf>
  </cellXfs>
  <cellStyles count="2">
    <cellStyle name="Koma" xfId="1" builtinId="3"/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844B3-15B8-41B7-94C7-CEE0D210A99D}">
  <dimension ref="A1:W40"/>
  <sheetViews>
    <sheetView tabSelected="1" zoomScaleNormal="100" workbookViewId="0">
      <pane ySplit="1" topLeftCell="A2" activePane="bottomLeft" state="frozen"/>
      <selection pane="bottomLeft" activeCell="H20" sqref="H20"/>
    </sheetView>
  </sheetViews>
  <sheetFormatPr defaultRowHeight="14.4" x14ac:dyDescent="0.3"/>
  <cols>
    <col min="1" max="1" width="3.88671875" customWidth="1"/>
    <col min="2" max="2" width="9.44140625" customWidth="1"/>
    <col min="3" max="3" width="32.109375" customWidth="1"/>
    <col min="4" max="4" width="12" bestFit="1" customWidth="1"/>
    <col min="5" max="5" width="10.88671875" customWidth="1"/>
    <col min="6" max="6" width="9.6640625" customWidth="1"/>
    <col min="7" max="7" width="10.5546875" customWidth="1"/>
    <col min="8" max="8" width="11.88671875" customWidth="1"/>
    <col min="9" max="9" width="9.5546875" bestFit="1" customWidth="1"/>
    <col min="10" max="11" width="9.109375" customWidth="1"/>
    <col min="12" max="16" width="8.88671875" customWidth="1"/>
    <col min="17" max="17" width="8.88671875" bestFit="1" customWidth="1"/>
    <col min="18" max="18" width="7.44140625" customWidth="1"/>
    <col min="19" max="19" width="8.88671875" bestFit="1" customWidth="1"/>
    <col min="20" max="20" width="8.88671875" customWidth="1"/>
    <col min="21" max="21" width="25.109375" customWidth="1"/>
    <col min="22" max="22" width="29.109375" customWidth="1"/>
    <col min="23" max="23" width="22.6640625" customWidth="1"/>
  </cols>
  <sheetData>
    <row r="1" spans="1:23" s="18" customFormat="1" ht="57.6" x14ac:dyDescent="0.3">
      <c r="A1" s="61" t="s">
        <v>24</v>
      </c>
      <c r="B1" s="61" t="s">
        <v>10</v>
      </c>
      <c r="C1" s="62" t="s">
        <v>5</v>
      </c>
      <c r="D1" s="63" t="s">
        <v>6</v>
      </c>
      <c r="E1" s="1" t="s">
        <v>70</v>
      </c>
      <c r="F1" s="1" t="s">
        <v>71</v>
      </c>
      <c r="G1" s="1" t="s">
        <v>7</v>
      </c>
      <c r="H1" s="2" t="s">
        <v>9</v>
      </c>
      <c r="I1" s="64">
        <v>2021</v>
      </c>
      <c r="J1" s="64">
        <v>2022</v>
      </c>
      <c r="K1" s="64">
        <v>2023</v>
      </c>
      <c r="L1" s="64">
        <v>2024</v>
      </c>
      <c r="M1" s="65">
        <v>2025</v>
      </c>
      <c r="N1" s="65">
        <v>2026</v>
      </c>
      <c r="O1" s="65">
        <v>2027</v>
      </c>
      <c r="P1" s="65">
        <v>2028</v>
      </c>
      <c r="Q1" s="65">
        <v>2029</v>
      </c>
      <c r="R1" s="65">
        <v>2030</v>
      </c>
      <c r="S1" s="65">
        <v>2031</v>
      </c>
      <c r="T1" s="65">
        <v>2032</v>
      </c>
    </row>
    <row r="2" spans="1:23" ht="28.8" x14ac:dyDescent="0.3">
      <c r="A2" s="3">
        <v>1</v>
      </c>
      <c r="B2" s="3" t="s">
        <v>11</v>
      </c>
      <c r="C2" s="30" t="str">
        <f>Sindi!A3</f>
        <v>Sindi linna sademeveekanalisatsiooni rekonstrueerimine ja laiendamine</v>
      </c>
      <c r="D2" s="86">
        <f>Sindi!E11</f>
        <v>511320</v>
      </c>
      <c r="E2" s="5">
        <f>D2-F2</f>
        <v>76698</v>
      </c>
      <c r="F2" s="5">
        <f>D2*0.85</f>
        <v>434622</v>
      </c>
      <c r="G2" s="5"/>
      <c r="H2" s="5"/>
      <c r="I2" s="11">
        <f>D2*0.3</f>
        <v>153396</v>
      </c>
      <c r="J2" s="11">
        <f>D2-I2</f>
        <v>357924</v>
      </c>
      <c r="K2" s="11"/>
      <c r="L2" s="11"/>
      <c r="M2" s="13"/>
      <c r="N2" s="14"/>
      <c r="O2" s="14"/>
      <c r="P2" s="14"/>
      <c r="Q2" s="15"/>
      <c r="R2" s="15"/>
      <c r="S2" s="15"/>
      <c r="T2" s="16"/>
    </row>
    <row r="3" spans="1:23" ht="28.8" x14ac:dyDescent="0.3">
      <c r="A3" s="3">
        <v>2</v>
      </c>
      <c r="B3" s="3" t="s">
        <v>11</v>
      </c>
      <c r="C3" s="30" t="str">
        <f>Sindi!A13</f>
        <v>Ühisveevärgi ja -kanalisatsiooni rajamine Sindi linna Meistrite tänaval</v>
      </c>
      <c r="D3" s="86">
        <f>Sindi!E21</f>
        <v>62640</v>
      </c>
      <c r="E3" s="5"/>
      <c r="F3" s="84"/>
      <c r="G3" s="5"/>
      <c r="H3" s="5">
        <f>D3</f>
        <v>62640</v>
      </c>
      <c r="I3" s="11">
        <f>D3</f>
        <v>62640</v>
      </c>
      <c r="J3" s="11"/>
      <c r="K3" s="11"/>
      <c r="L3" s="11"/>
      <c r="M3" s="13"/>
      <c r="N3" s="14"/>
      <c r="O3" s="14"/>
      <c r="P3" s="14"/>
      <c r="Q3" s="15"/>
      <c r="R3" s="15"/>
      <c r="S3" s="15"/>
      <c r="T3" s="16"/>
    </row>
    <row r="4" spans="1:23" x14ac:dyDescent="0.3">
      <c r="A4" s="3">
        <v>3</v>
      </c>
      <c r="B4" s="21" t="s">
        <v>11</v>
      </c>
      <c r="C4" s="30" t="str">
        <f>Sindi!A23</f>
        <v xml:space="preserve">Sindi linna ÜVK laiendamine </v>
      </c>
      <c r="D4" s="86">
        <f>Sindi!E32</f>
        <v>251520</v>
      </c>
      <c r="E4" s="5"/>
      <c r="F4" s="84"/>
      <c r="G4" s="5"/>
      <c r="H4" s="5">
        <f>D4</f>
        <v>251520</v>
      </c>
      <c r="I4" s="11"/>
      <c r="J4" s="11"/>
      <c r="K4" s="11"/>
      <c r="L4" s="11"/>
      <c r="M4" s="13"/>
      <c r="N4" s="14"/>
      <c r="O4" s="14"/>
      <c r="P4" s="14"/>
      <c r="Q4" s="15"/>
      <c r="R4" s="15"/>
      <c r="S4" s="15"/>
      <c r="T4" s="15">
        <f>D4</f>
        <v>251520</v>
      </c>
    </row>
    <row r="5" spans="1:23" ht="30" customHeight="1" x14ac:dyDescent="0.3">
      <c r="A5" s="3">
        <v>4</v>
      </c>
      <c r="B5" s="7" t="s">
        <v>12</v>
      </c>
      <c r="C5" s="30" t="str">
        <f>Sauga!A11</f>
        <v>Sauga aleviku ÜVK rekonstrueerimise II etapp</v>
      </c>
      <c r="D5" s="86">
        <f>Sauga!E19</f>
        <v>336600</v>
      </c>
      <c r="E5" s="5">
        <f t="shared" ref="E5:E15" si="0">D5-G5</f>
        <v>117810</v>
      </c>
      <c r="F5" s="5"/>
      <c r="G5" s="5">
        <f t="shared" ref="G5:G14" si="1">D5*0.65</f>
        <v>218790</v>
      </c>
      <c r="H5" s="5"/>
      <c r="I5" s="11"/>
      <c r="J5" s="11"/>
      <c r="K5" s="11"/>
      <c r="L5" s="11"/>
      <c r="M5" s="13">
        <f>D5*0.2</f>
        <v>67320</v>
      </c>
      <c r="N5" s="13">
        <f>D5-M5</f>
        <v>269280</v>
      </c>
      <c r="O5" s="13"/>
      <c r="P5" s="13"/>
      <c r="Q5" s="15"/>
      <c r="R5" s="15"/>
      <c r="S5" s="15"/>
      <c r="T5" s="16"/>
    </row>
    <row r="6" spans="1:23" ht="43.2" x14ac:dyDescent="0.3">
      <c r="A6" s="3">
        <v>5</v>
      </c>
      <c r="B6" s="7" t="s">
        <v>12</v>
      </c>
      <c r="C6" s="30" t="str">
        <f>Sauga!A3</f>
        <v xml:space="preserve">Sauga veetorustiku ringistamine ja survekanalisatsiooni rekonstrueerimine </v>
      </c>
      <c r="D6" s="86">
        <f>Sauga!E9</f>
        <v>233496</v>
      </c>
      <c r="E6" s="5">
        <f t="shared" si="0"/>
        <v>81723.600000000006</v>
      </c>
      <c r="F6" s="5"/>
      <c r="G6" s="5">
        <f t="shared" si="1"/>
        <v>151772.4</v>
      </c>
      <c r="H6" s="5"/>
      <c r="I6" s="11"/>
      <c r="J6" s="11"/>
      <c r="K6" s="11"/>
      <c r="L6" s="11"/>
      <c r="M6" s="13">
        <f>D6</f>
        <v>233496</v>
      </c>
      <c r="N6" s="13"/>
      <c r="O6" s="13"/>
      <c r="P6" s="13"/>
      <c r="Q6" s="15"/>
      <c r="R6" s="15"/>
      <c r="S6" s="15"/>
      <c r="T6" s="16"/>
    </row>
    <row r="7" spans="1:23" ht="28.8" x14ac:dyDescent="0.3">
      <c r="A7" s="3">
        <v>6</v>
      </c>
      <c r="B7" s="7" t="s">
        <v>13</v>
      </c>
      <c r="C7" s="30" t="str">
        <f>Tammiste!A3</f>
        <v>Tammiste küla Kellukese tn ühendamine ÜVK-ga</v>
      </c>
      <c r="D7" s="86">
        <f>Tammiste!E10</f>
        <v>106440</v>
      </c>
      <c r="E7" s="5"/>
      <c r="F7" s="5"/>
      <c r="G7" s="5"/>
      <c r="H7" s="5">
        <f>D7</f>
        <v>106440</v>
      </c>
      <c r="I7" s="11"/>
      <c r="J7" s="11">
        <f>D7</f>
        <v>106440</v>
      </c>
      <c r="K7" s="11"/>
      <c r="L7" s="11"/>
      <c r="M7" s="13"/>
      <c r="N7" s="13"/>
      <c r="O7" s="13"/>
      <c r="P7" s="13"/>
      <c r="Q7" s="15"/>
      <c r="R7" s="15"/>
      <c r="S7" s="15"/>
      <c r="T7" s="16"/>
      <c r="U7" s="68"/>
    </row>
    <row r="8" spans="1:23" ht="28.8" x14ac:dyDescent="0.3">
      <c r="A8" s="3">
        <v>7</v>
      </c>
      <c r="B8" s="7" t="s">
        <v>13</v>
      </c>
      <c r="C8" s="30" t="str">
        <f>Tammiste!A12</f>
        <v>Tammiste küla Kolde tee ja Pikka tee ühendamine ÜVK-ga</v>
      </c>
      <c r="D8" s="86">
        <f>Tammiste!E22</f>
        <v>167016</v>
      </c>
      <c r="E8" s="5"/>
      <c r="F8" s="5"/>
      <c r="G8" s="5"/>
      <c r="H8" s="5">
        <f>D8</f>
        <v>167016</v>
      </c>
      <c r="I8" s="11"/>
      <c r="J8" s="11"/>
      <c r="K8" s="11"/>
      <c r="L8" s="11"/>
      <c r="M8" s="13">
        <f>D8</f>
        <v>167016</v>
      </c>
      <c r="N8" s="13"/>
      <c r="O8" s="13"/>
      <c r="P8" s="13"/>
      <c r="Q8" s="15"/>
      <c r="R8" s="15"/>
      <c r="S8" s="15"/>
      <c r="T8" s="16"/>
      <c r="U8" s="68"/>
    </row>
    <row r="9" spans="1:23" ht="28.8" x14ac:dyDescent="0.3">
      <c r="A9" s="3">
        <v>8</v>
      </c>
      <c r="B9" s="30" t="s">
        <v>13</v>
      </c>
      <c r="C9" s="30" t="str">
        <f>Tammiste!A24</f>
        <v>Tuletõrje veevõtukohtade rekonstrueerimine</v>
      </c>
      <c r="D9" s="86">
        <f>Tammiste!E29</f>
        <v>24000</v>
      </c>
      <c r="E9" s="5"/>
      <c r="F9" s="5"/>
      <c r="G9" s="5"/>
      <c r="H9" s="5">
        <f>D9</f>
        <v>24000</v>
      </c>
      <c r="I9" s="11"/>
      <c r="J9" s="11"/>
      <c r="K9" s="11"/>
      <c r="L9" s="11"/>
      <c r="M9" s="13"/>
      <c r="N9" s="13"/>
      <c r="O9" s="13"/>
      <c r="P9" s="13"/>
      <c r="Q9" s="15"/>
      <c r="R9" s="15">
        <f>D9</f>
        <v>24000</v>
      </c>
      <c r="S9" s="15"/>
      <c r="T9" s="16"/>
    </row>
    <row r="10" spans="1:23" ht="45.75" customHeight="1" x14ac:dyDescent="0.3">
      <c r="A10" s="3">
        <v>9</v>
      </c>
      <c r="B10" s="22" t="s">
        <v>57</v>
      </c>
      <c r="C10" s="30" t="str">
        <f>Urge!A3</f>
        <v>Vainu küla Lagle ja Koopa tänava veevarustuse  ühendamine Urge ühisveevärki</v>
      </c>
      <c r="D10" s="86">
        <f>Urge!E9</f>
        <v>201240</v>
      </c>
      <c r="E10" s="5"/>
      <c r="F10" s="5"/>
      <c r="G10" s="5"/>
      <c r="H10" s="5">
        <f>D10</f>
        <v>201240</v>
      </c>
      <c r="I10" s="11"/>
      <c r="J10" s="11"/>
      <c r="K10" s="11"/>
      <c r="L10" s="11"/>
      <c r="M10" s="13"/>
      <c r="N10" s="13"/>
      <c r="O10" s="13"/>
      <c r="P10" s="13"/>
      <c r="Q10" s="14">
        <f>D10</f>
        <v>201240</v>
      </c>
      <c r="R10" s="15"/>
      <c r="S10" s="15"/>
      <c r="T10" s="16"/>
    </row>
    <row r="11" spans="1:23" ht="28.8" x14ac:dyDescent="0.3">
      <c r="A11" s="3">
        <v>10</v>
      </c>
      <c r="B11" s="8" t="s">
        <v>14</v>
      </c>
      <c r="C11" s="30" t="str">
        <f>' Eametsa'!A3</f>
        <v>Eametsa küla ÜVK ühendamine Sauga aleviku ÜVK-ga</v>
      </c>
      <c r="D11" s="86">
        <f>' Eametsa'!E11</f>
        <v>512160</v>
      </c>
      <c r="E11" s="5">
        <f t="shared" si="0"/>
        <v>179256</v>
      </c>
      <c r="F11" s="5"/>
      <c r="G11" s="5">
        <f t="shared" si="1"/>
        <v>332904</v>
      </c>
      <c r="H11" s="5"/>
      <c r="I11" s="11">
        <f>D11</f>
        <v>512160</v>
      </c>
      <c r="J11" s="11"/>
      <c r="K11" s="11"/>
      <c r="L11" s="11"/>
      <c r="M11" s="13"/>
      <c r="N11" s="14"/>
      <c r="O11" s="14"/>
      <c r="P11" s="14"/>
      <c r="Q11" s="14"/>
      <c r="R11" s="14"/>
      <c r="S11" s="14"/>
      <c r="T11" s="16"/>
    </row>
    <row r="12" spans="1:23" ht="44.25" customHeight="1" x14ac:dyDescent="0.3">
      <c r="A12" s="3">
        <v>11</v>
      </c>
      <c r="B12" s="8" t="s">
        <v>14</v>
      </c>
      <c r="C12" s="30" t="str">
        <f>' Eametsa'!A36</f>
        <v>Eskiisprojekti koostamine Eametsa küla ÜVK küla ÜVK Pärnu ÜVK-ga ühendamiseks ja laiendamiseks</v>
      </c>
      <c r="D12" s="86">
        <f>' Eametsa'!E36</f>
        <v>6000</v>
      </c>
      <c r="E12" s="5"/>
      <c r="F12" s="5"/>
      <c r="G12" s="5"/>
      <c r="H12" s="5">
        <f>D12</f>
        <v>6000</v>
      </c>
      <c r="I12" s="11">
        <f>D12</f>
        <v>6000</v>
      </c>
      <c r="J12" s="11"/>
      <c r="K12" s="11"/>
      <c r="L12" s="11"/>
      <c r="M12" s="13"/>
      <c r="N12" s="14"/>
      <c r="O12" s="14"/>
      <c r="P12" s="14"/>
      <c r="Q12" s="14"/>
      <c r="R12" s="14"/>
      <c r="S12" s="14"/>
      <c r="T12" s="16"/>
    </row>
    <row r="13" spans="1:23" ht="28.8" x14ac:dyDescent="0.3">
      <c r="A13" s="3">
        <v>12</v>
      </c>
      <c r="B13" s="8" t="s">
        <v>14</v>
      </c>
      <c r="C13" s="30" t="str">
        <f>' Eametsa'!A13</f>
        <v>Eametsa küla ÜVK ühendamine Loode-Pärnu ÜVK-ga</v>
      </c>
      <c r="D13" s="86">
        <f>' Eametsa'!E21</f>
        <v>1306680</v>
      </c>
      <c r="E13" s="5">
        <f t="shared" si="0"/>
        <v>457338</v>
      </c>
      <c r="F13" s="5"/>
      <c r="G13" s="5">
        <f t="shared" si="1"/>
        <v>849342</v>
      </c>
      <c r="H13" s="5"/>
      <c r="I13" s="11"/>
      <c r="J13" s="11"/>
      <c r="K13" s="11">
        <f>D13*0.1</f>
        <v>130668</v>
      </c>
      <c r="L13" s="11">
        <f>D13*0.55</f>
        <v>718674</v>
      </c>
      <c r="M13" s="13">
        <f>D13-K13-L13</f>
        <v>457338</v>
      </c>
      <c r="N13" s="14"/>
      <c r="O13" s="14"/>
      <c r="P13" s="14"/>
      <c r="Q13" s="14"/>
      <c r="R13" s="14"/>
      <c r="S13" s="14"/>
      <c r="T13" s="16"/>
    </row>
    <row r="14" spans="1:23" ht="28.8" x14ac:dyDescent="0.3">
      <c r="A14" s="3">
        <v>13</v>
      </c>
      <c r="B14" s="8" t="s">
        <v>14</v>
      </c>
      <c r="C14" s="30" t="str">
        <f>' Eametsa'!A23</f>
        <v xml:space="preserve">Eametsa küla ühisveevärgi ja -kanalisatsiooni rajamine </v>
      </c>
      <c r="D14" s="86">
        <f>' Eametsa'!E34</f>
        <v>1768404</v>
      </c>
      <c r="E14" s="5">
        <f t="shared" si="0"/>
        <v>618941.39999999991</v>
      </c>
      <c r="F14" s="5"/>
      <c r="G14" s="5">
        <f t="shared" si="1"/>
        <v>1149462.6000000001</v>
      </c>
      <c r="H14" s="5"/>
      <c r="I14" s="11"/>
      <c r="J14" s="11"/>
      <c r="K14" s="11"/>
      <c r="L14" s="11"/>
      <c r="M14" s="13"/>
      <c r="N14" s="14">
        <f>D14*0.3</f>
        <v>530521.19999999995</v>
      </c>
      <c r="O14" s="14">
        <f>N14</f>
        <v>530521.19999999995</v>
      </c>
      <c r="P14" s="14">
        <f>D14-N14-O14</f>
        <v>707361.60000000009</v>
      </c>
      <c r="Q14" s="14"/>
      <c r="R14" s="14"/>
      <c r="S14" s="14"/>
      <c r="T14" s="16"/>
      <c r="V14" s="68"/>
      <c r="W14" s="68"/>
    </row>
    <row r="15" spans="1:23" ht="30.75" customHeight="1" x14ac:dyDescent="0.3">
      <c r="A15" s="3">
        <v>14</v>
      </c>
      <c r="B15" s="8" t="s">
        <v>111</v>
      </c>
      <c r="C15" s="30" t="str">
        <f>Nurme!A3</f>
        <v>Nurme küla ühisveevärgi rekostrueerimine</v>
      </c>
      <c r="D15" s="86">
        <f>Nurme!E11</f>
        <v>96480</v>
      </c>
      <c r="E15" s="5">
        <f t="shared" si="0"/>
        <v>33768</v>
      </c>
      <c r="F15" s="5"/>
      <c r="G15" s="5">
        <f>D15*0.65</f>
        <v>62712</v>
      </c>
      <c r="H15" s="5"/>
      <c r="I15" s="11"/>
      <c r="J15" s="11"/>
      <c r="K15" s="11">
        <f>D15</f>
        <v>96480</v>
      </c>
      <c r="L15" s="11"/>
      <c r="M15" s="13"/>
      <c r="N15" s="14"/>
      <c r="O15" s="14"/>
      <c r="P15" s="14"/>
      <c r="Q15" s="14"/>
      <c r="R15" s="14"/>
      <c r="S15" s="14"/>
      <c r="T15" s="16"/>
      <c r="V15" s="68"/>
    </row>
    <row r="16" spans="1:23" ht="28.8" x14ac:dyDescent="0.3">
      <c r="A16" s="3">
        <v>15</v>
      </c>
      <c r="B16" s="3" t="s">
        <v>15</v>
      </c>
      <c r="C16" s="22" t="str">
        <f>Kilksama!A3</f>
        <v>Kilksama küla ühisveevärgi ja -kanalisatsiooni rajamine</v>
      </c>
      <c r="D16" s="86">
        <f>Kilksama!E15</f>
        <v>1174440</v>
      </c>
      <c r="E16" s="5"/>
      <c r="F16" s="5"/>
      <c r="G16" s="5"/>
      <c r="H16" s="5">
        <f t="shared" ref="H16:H21" si="2">D16</f>
        <v>1174440</v>
      </c>
      <c r="I16" s="11"/>
      <c r="J16" s="11">
        <f>D16*0.08</f>
        <v>93955.199999999997</v>
      </c>
      <c r="K16" s="11">
        <f>D16*0.4</f>
        <v>469776</v>
      </c>
      <c r="L16" s="11">
        <f>D16-J16-K16</f>
        <v>610708.80000000005</v>
      </c>
      <c r="M16" s="13"/>
      <c r="N16" s="14"/>
      <c r="O16" s="14"/>
      <c r="P16" s="14"/>
      <c r="Q16" s="14"/>
      <c r="R16" s="14"/>
      <c r="S16" s="15"/>
      <c r="T16" s="16"/>
      <c r="U16" s="29"/>
    </row>
    <row r="17" spans="1:22" ht="28.8" x14ac:dyDescent="0.3">
      <c r="A17" s="3">
        <v>16</v>
      </c>
      <c r="B17" s="21" t="s">
        <v>16</v>
      </c>
      <c r="C17" s="22" t="str">
        <f>Are!A3</f>
        <v>Are aleviku ühisveevärgi ja -kanalisatsiooni laiendamine</v>
      </c>
      <c r="D17" s="86">
        <f>Are!E14</f>
        <v>284160</v>
      </c>
      <c r="E17" s="5"/>
      <c r="F17" s="5"/>
      <c r="G17" s="5"/>
      <c r="H17" s="5">
        <f t="shared" si="2"/>
        <v>284160</v>
      </c>
      <c r="I17" s="11"/>
      <c r="J17" s="11"/>
      <c r="K17" s="12"/>
      <c r="L17" s="12"/>
      <c r="M17" s="14"/>
      <c r="N17" s="14"/>
      <c r="O17" s="14"/>
      <c r="P17" s="14"/>
      <c r="Q17" s="14">
        <f>D17*0.3</f>
        <v>85248</v>
      </c>
      <c r="R17" s="14">
        <f>D17-Q17</f>
        <v>198912</v>
      </c>
      <c r="S17" s="15"/>
      <c r="T17" s="16"/>
    </row>
    <row r="18" spans="1:22" ht="28.5" customHeight="1" x14ac:dyDescent="0.3">
      <c r="A18" s="3">
        <v>17</v>
      </c>
      <c r="B18" s="21" t="s">
        <v>16</v>
      </c>
      <c r="C18" s="22" t="str">
        <f>Are!A16</f>
        <v>Tuletõrjeveemahutite rekonstrueerimine</v>
      </c>
      <c r="D18" s="86">
        <f>Are!E22</f>
        <v>148800</v>
      </c>
      <c r="E18" s="5"/>
      <c r="F18" s="5"/>
      <c r="G18" s="5"/>
      <c r="H18" s="5">
        <f t="shared" si="2"/>
        <v>148800</v>
      </c>
      <c r="I18" s="11"/>
      <c r="J18" s="11"/>
      <c r="K18" s="12"/>
      <c r="L18" s="12"/>
      <c r="M18" s="14">
        <f>D18*0.3</f>
        <v>44640</v>
      </c>
      <c r="N18" s="14">
        <f>D18-M18</f>
        <v>104160</v>
      </c>
      <c r="O18" s="14"/>
      <c r="P18" s="14"/>
      <c r="Q18" s="15"/>
      <c r="R18" s="15"/>
      <c r="S18" s="15"/>
      <c r="T18" s="16"/>
    </row>
    <row r="19" spans="1:22" ht="28.5" customHeight="1" x14ac:dyDescent="0.3">
      <c r="A19" s="3">
        <v>18</v>
      </c>
      <c r="B19" s="21" t="s">
        <v>68</v>
      </c>
      <c r="C19" s="22" t="str">
        <f>Kurena!A10</f>
        <v>Kurena küla veekvaliteedi parendamine</v>
      </c>
      <c r="D19" s="86">
        <f>Kurena!E17</f>
        <v>17050</v>
      </c>
      <c r="E19" s="5"/>
      <c r="F19" s="5"/>
      <c r="G19" s="5"/>
      <c r="H19" s="5">
        <f t="shared" si="2"/>
        <v>17050</v>
      </c>
      <c r="I19" s="11">
        <f>D19</f>
        <v>17050</v>
      </c>
      <c r="J19" s="11"/>
      <c r="K19" s="12"/>
      <c r="L19" s="12"/>
      <c r="M19" s="14"/>
      <c r="N19" s="14"/>
      <c r="O19" s="14"/>
      <c r="P19" s="14"/>
      <c r="Q19" s="15"/>
      <c r="R19" s="15"/>
      <c r="S19" s="15"/>
      <c r="T19" s="16"/>
    </row>
    <row r="20" spans="1:22" x14ac:dyDescent="0.3">
      <c r="A20" s="3">
        <v>19</v>
      </c>
      <c r="B20" s="21" t="s">
        <v>68</v>
      </c>
      <c r="C20" s="22" t="str">
        <f>Kurena!A3</f>
        <v>Kurena küla reoveepuhasti rajamine</v>
      </c>
      <c r="D20" s="86">
        <f>Kurena!E8</f>
        <v>26400</v>
      </c>
      <c r="E20" s="5"/>
      <c r="F20" s="5"/>
      <c r="G20" s="5"/>
      <c r="H20" s="5">
        <f t="shared" si="2"/>
        <v>26400</v>
      </c>
      <c r="I20" s="11">
        <f>D20</f>
        <v>26400</v>
      </c>
      <c r="J20" s="11"/>
      <c r="K20" s="12"/>
      <c r="L20" s="12"/>
      <c r="M20" s="14"/>
      <c r="N20" s="14"/>
      <c r="O20" s="14"/>
      <c r="P20" s="14"/>
      <c r="Q20" s="15"/>
      <c r="R20" s="15"/>
      <c r="S20" s="15"/>
      <c r="T20" s="16"/>
    </row>
    <row r="21" spans="1:22" ht="30" customHeight="1" x14ac:dyDescent="0.3">
      <c r="A21" s="3">
        <v>20</v>
      </c>
      <c r="B21" s="7" t="s">
        <v>17</v>
      </c>
      <c r="C21" s="22" t="str">
        <f>Niidu!A3</f>
        <v>Niidu küla kaguosa liitmine Are aleviku veevõrku</v>
      </c>
      <c r="D21" s="86">
        <f>Niidu!E9</f>
        <v>12720</v>
      </c>
      <c r="E21" s="5"/>
      <c r="F21" s="5"/>
      <c r="G21" s="5"/>
      <c r="H21" s="5">
        <f t="shared" si="2"/>
        <v>12720</v>
      </c>
      <c r="I21" s="11"/>
      <c r="J21" s="11"/>
      <c r="K21" s="12"/>
      <c r="L21" s="11">
        <f>D21</f>
        <v>12720</v>
      </c>
      <c r="M21" s="14"/>
      <c r="N21" s="14"/>
      <c r="O21" s="14"/>
      <c r="P21" s="14"/>
      <c r="Q21" s="15"/>
      <c r="R21" s="15"/>
      <c r="S21" s="15"/>
      <c r="T21" s="16"/>
    </row>
    <row r="22" spans="1:22" ht="30" customHeight="1" x14ac:dyDescent="0.3">
      <c r="A22" s="3">
        <v>21</v>
      </c>
      <c r="B22" s="22" t="s">
        <v>18</v>
      </c>
      <c r="C22" s="22" t="str">
        <f>Suigu!A3</f>
        <v>Suigu küla ühiskanalisatsiooni rekonstrueerimine</v>
      </c>
      <c r="D22" s="86">
        <f>Suigu!E11</f>
        <v>369294</v>
      </c>
      <c r="E22" s="5">
        <f>D22-G22</f>
        <v>129252.9</v>
      </c>
      <c r="F22" s="5"/>
      <c r="G22" s="5">
        <f>D22*0.65</f>
        <v>240041.1</v>
      </c>
      <c r="H22" s="5"/>
      <c r="I22" s="11"/>
      <c r="J22" s="11"/>
      <c r="K22" s="11"/>
      <c r="L22" s="11"/>
      <c r="M22" s="14"/>
      <c r="N22" s="14">
        <f>D22*0.3</f>
        <v>110788.2</v>
      </c>
      <c r="O22" s="14">
        <f>D22-N22</f>
        <v>258505.8</v>
      </c>
      <c r="P22" s="14"/>
      <c r="Q22" s="15"/>
      <c r="R22" s="15"/>
      <c r="S22" s="15"/>
      <c r="T22" s="16"/>
    </row>
    <row r="23" spans="1:22" ht="35.25" customHeight="1" x14ac:dyDescent="0.3">
      <c r="A23" s="3">
        <v>22</v>
      </c>
      <c r="B23" s="9" t="s">
        <v>19</v>
      </c>
      <c r="C23" s="30" t="str">
        <f>Piistaoja!A3</f>
        <v>Piistaoja küla tuletõrjevee mahuti rajamine</v>
      </c>
      <c r="D23" s="86">
        <f>Piistaoja!E8</f>
        <v>33600</v>
      </c>
      <c r="E23" s="5"/>
      <c r="F23" s="5"/>
      <c r="G23" s="5"/>
      <c r="H23" s="5">
        <f>D23</f>
        <v>33600</v>
      </c>
      <c r="I23" s="11"/>
      <c r="J23" s="11"/>
      <c r="K23" s="11"/>
      <c r="L23" s="11"/>
      <c r="M23" s="14"/>
      <c r="N23" s="14"/>
      <c r="O23" s="14"/>
      <c r="P23" s="14">
        <f>D23</f>
        <v>33600</v>
      </c>
      <c r="Q23" s="14"/>
      <c r="R23" s="14"/>
      <c r="S23" s="14"/>
      <c r="T23" s="16"/>
    </row>
    <row r="24" spans="1:22" ht="28.8" x14ac:dyDescent="0.3">
      <c r="A24" s="3">
        <v>23</v>
      </c>
      <c r="B24" s="9" t="s">
        <v>19</v>
      </c>
      <c r="C24" s="30" t="str">
        <f>Piistaoja!A10</f>
        <v>Piistaoja küla ÜVK ja reoveepuhasti rekonstrueerimine</v>
      </c>
      <c r="D24" s="86">
        <f>Piistaoja!E25</f>
        <v>422430</v>
      </c>
      <c r="E24" s="5">
        <f>D24-G24</f>
        <v>147850.5</v>
      </c>
      <c r="F24" s="5"/>
      <c r="G24" s="5">
        <f>D24*0.65</f>
        <v>274579.5</v>
      </c>
      <c r="H24" s="5"/>
      <c r="I24" s="11"/>
      <c r="J24" s="11"/>
      <c r="K24" s="11"/>
      <c r="L24" s="11"/>
      <c r="M24" s="14"/>
      <c r="N24" s="14"/>
      <c r="O24" s="14"/>
      <c r="P24" s="14">
        <f>D24</f>
        <v>422430</v>
      </c>
      <c r="Q24" s="14"/>
      <c r="R24" s="14"/>
      <c r="S24" s="14"/>
      <c r="T24" s="16"/>
    </row>
    <row r="25" spans="1:22" ht="28.8" x14ac:dyDescent="0.3">
      <c r="A25" s="3">
        <v>24</v>
      </c>
      <c r="B25" s="3" t="s">
        <v>20</v>
      </c>
      <c r="C25" s="22" t="str">
        <f>Jõesuu!A3</f>
        <v>Jõesuu küla ühiskanalisatsiooni rekonstrueerimine</v>
      </c>
      <c r="D25" s="86">
        <f>Jõesuu!E10</f>
        <v>284880</v>
      </c>
      <c r="E25" s="5">
        <f>D25-G25</f>
        <v>99708</v>
      </c>
      <c r="F25" s="5"/>
      <c r="G25" s="5">
        <f>D25*0.65</f>
        <v>185172</v>
      </c>
      <c r="H25" s="5"/>
      <c r="I25" s="11"/>
      <c r="J25" s="11"/>
      <c r="K25" s="11"/>
      <c r="L25" s="11"/>
      <c r="M25" s="13"/>
      <c r="N25" s="14">
        <f>D25*0.2</f>
        <v>56976</v>
      </c>
      <c r="O25" s="14">
        <f>D25-N25</f>
        <v>227904</v>
      </c>
      <c r="P25" s="14"/>
      <c r="Q25" s="15"/>
      <c r="R25" s="15"/>
      <c r="S25" s="15"/>
      <c r="T25" s="16"/>
    </row>
    <row r="26" spans="1:22" x14ac:dyDescent="0.3">
      <c r="A26" s="3">
        <v>25</v>
      </c>
      <c r="B26" s="3" t="s">
        <v>21</v>
      </c>
      <c r="C26" s="22" t="str">
        <f>Tori!A3</f>
        <v xml:space="preserve">Tori aleviku ÜVK  II etapp </v>
      </c>
      <c r="D26" s="86">
        <f>Tori!E13</f>
        <v>124500</v>
      </c>
      <c r="E26" s="5"/>
      <c r="F26" s="5"/>
      <c r="G26" s="5"/>
      <c r="H26" s="5">
        <f>D26</f>
        <v>124500</v>
      </c>
      <c r="I26" s="11">
        <f>D26</f>
        <v>124500</v>
      </c>
      <c r="J26" s="11"/>
      <c r="K26" s="11"/>
      <c r="L26" s="11"/>
      <c r="M26" s="13"/>
      <c r="N26" s="14"/>
      <c r="O26" s="14"/>
      <c r="P26" s="14"/>
      <c r="Q26" s="15"/>
      <c r="R26" s="15"/>
      <c r="S26" s="15"/>
      <c r="T26" s="16"/>
    </row>
    <row r="27" spans="1:22" ht="28.8" x14ac:dyDescent="0.3">
      <c r="A27" s="3">
        <v>26</v>
      </c>
      <c r="B27" s="3" t="s">
        <v>21</v>
      </c>
      <c r="C27" s="22" t="str">
        <f>Tori!A37</f>
        <v>Tori aleviku tuletõrjevee mahutite rajamine</v>
      </c>
      <c r="D27" s="86">
        <f>Tori!E42</f>
        <v>67200</v>
      </c>
      <c r="E27" s="5"/>
      <c r="F27" s="5"/>
      <c r="G27" s="88"/>
      <c r="H27" s="88">
        <f>D27</f>
        <v>67200</v>
      </c>
      <c r="I27" s="12">
        <f>D27</f>
        <v>67200</v>
      </c>
      <c r="J27" s="12"/>
      <c r="K27" s="12"/>
      <c r="L27" s="12"/>
      <c r="M27" s="14"/>
      <c r="N27" s="14"/>
      <c r="O27" s="14"/>
      <c r="P27" s="14"/>
      <c r="Q27" s="14"/>
      <c r="R27" s="15"/>
      <c r="S27" s="15"/>
      <c r="T27" s="16"/>
    </row>
    <row r="28" spans="1:22" x14ac:dyDescent="0.3">
      <c r="A28" s="3">
        <v>27</v>
      </c>
      <c r="B28" s="3" t="s">
        <v>21</v>
      </c>
      <c r="C28" s="22" t="str">
        <f>Tori!A15</f>
        <v>Tori aleviku ÜVK III etapp</v>
      </c>
      <c r="D28" s="86">
        <f>Tori!E23</f>
        <v>503064</v>
      </c>
      <c r="E28" s="5">
        <f>D28-G28</f>
        <v>176072.39999999997</v>
      </c>
      <c r="F28" s="5"/>
      <c r="G28" s="88">
        <f>D28*0.65</f>
        <v>326991.60000000003</v>
      </c>
      <c r="H28" s="88"/>
      <c r="I28" s="12">
        <f>D28*0.05</f>
        <v>25153.200000000001</v>
      </c>
      <c r="J28" s="12">
        <f>D28*0.4</f>
        <v>201225.60000000001</v>
      </c>
      <c r="K28" s="12">
        <f>D28-I28-J28</f>
        <v>276685.19999999995</v>
      </c>
      <c r="L28" s="12"/>
      <c r="M28" s="14"/>
      <c r="N28" s="14"/>
      <c r="O28" s="14"/>
      <c r="P28" s="14"/>
      <c r="Q28" s="14"/>
      <c r="R28" s="15"/>
      <c r="S28" s="15"/>
      <c r="T28" s="16"/>
    </row>
    <row r="29" spans="1:22" ht="28.8" x14ac:dyDescent="0.3">
      <c r="A29" s="3">
        <v>28</v>
      </c>
      <c r="B29" s="3" t="s">
        <v>21</v>
      </c>
      <c r="C29" s="22" t="str">
        <f>Tori!A25</f>
        <v>ÜVK rajamine Tori aleviku Pärnu jõe paremkaldale jäävas osas</v>
      </c>
      <c r="D29" s="86">
        <f>Tori!E35</f>
        <v>922080</v>
      </c>
      <c r="E29" s="5">
        <f>D29-G29</f>
        <v>322728</v>
      </c>
      <c r="F29" s="5"/>
      <c r="G29" s="88">
        <f>D29*0.65</f>
        <v>599352</v>
      </c>
      <c r="H29" s="88"/>
      <c r="I29" s="12"/>
      <c r="J29" s="12"/>
      <c r="K29" s="12"/>
      <c r="L29" s="12"/>
      <c r="M29" s="14"/>
      <c r="N29" s="14"/>
      <c r="O29" s="14"/>
      <c r="P29" s="14"/>
      <c r="Q29" s="14"/>
      <c r="R29" s="15">
        <f>D29*0.4</f>
        <v>368832</v>
      </c>
      <c r="S29" s="15">
        <f>D29-R29</f>
        <v>553248</v>
      </c>
      <c r="T29" s="15"/>
    </row>
    <row r="30" spans="1:22" x14ac:dyDescent="0.3">
      <c r="A30" s="3">
        <v>29</v>
      </c>
      <c r="B30" s="3" t="s">
        <v>22</v>
      </c>
      <c r="C30" s="22" t="str">
        <f>Selja!A10</f>
        <v>Selja küla ÜVK rekonstrueerimine</v>
      </c>
      <c r="D30" s="87">
        <f>Selja!E25</f>
        <v>426780</v>
      </c>
      <c r="E30" s="5">
        <f>D30-G30</f>
        <v>149373</v>
      </c>
      <c r="F30" s="5"/>
      <c r="G30" s="88">
        <f>D30*0.65</f>
        <v>277407</v>
      </c>
      <c r="H30" s="88"/>
      <c r="I30" s="12">
        <f>D30*0.3</f>
        <v>128034</v>
      </c>
      <c r="J30" s="12">
        <f>D30-I30</f>
        <v>298746</v>
      </c>
      <c r="K30" s="12"/>
      <c r="L30" s="12"/>
      <c r="M30" s="14"/>
      <c r="N30" s="14"/>
      <c r="O30" s="14"/>
      <c r="P30" s="14"/>
      <c r="Q30" s="14"/>
      <c r="R30" s="15"/>
      <c r="S30" s="15"/>
      <c r="T30" s="16"/>
    </row>
    <row r="31" spans="1:22" ht="30" customHeight="1" x14ac:dyDescent="0.3">
      <c r="A31" s="3">
        <v>30</v>
      </c>
      <c r="B31" s="3" t="s">
        <v>22</v>
      </c>
      <c r="C31" s="22" t="str">
        <f>Selja!A3</f>
        <v>Selja küla tuletõrjevee mahutite rajamine</v>
      </c>
      <c r="D31" s="87">
        <f>Selja!E8</f>
        <v>84000</v>
      </c>
      <c r="E31" s="5"/>
      <c r="F31" s="5"/>
      <c r="G31" s="88"/>
      <c r="H31" s="88">
        <f>D31</f>
        <v>84000</v>
      </c>
      <c r="I31" s="12">
        <f>D31</f>
        <v>84000</v>
      </c>
      <c r="J31" s="12"/>
      <c r="K31" s="12"/>
      <c r="L31" s="12"/>
      <c r="M31" s="14"/>
      <c r="N31" s="14"/>
      <c r="O31" s="14"/>
      <c r="P31" s="14"/>
      <c r="Q31" s="14"/>
      <c r="R31" s="15"/>
      <c r="S31" s="15"/>
      <c r="T31" s="16"/>
    </row>
    <row r="32" spans="1:22" ht="36" customHeight="1" x14ac:dyDescent="0.3">
      <c r="A32" s="3">
        <v>31</v>
      </c>
      <c r="B32" s="3" t="s">
        <v>23</v>
      </c>
      <c r="C32" s="22" t="str">
        <f>Taali!A3</f>
        <v>Taali küla ühisveevärgi rekonstrueerimine</v>
      </c>
      <c r="D32" s="86">
        <f>Taali!E9</f>
        <v>54360</v>
      </c>
      <c r="E32" s="5">
        <f>D32-G32</f>
        <v>19026</v>
      </c>
      <c r="F32" s="5"/>
      <c r="G32" s="5">
        <f>D32*0.65</f>
        <v>35334</v>
      </c>
      <c r="H32" s="5"/>
      <c r="I32" s="11"/>
      <c r="J32" s="11"/>
      <c r="K32" s="12">
        <f>D32</f>
        <v>54360</v>
      </c>
      <c r="L32" s="12"/>
      <c r="M32" s="14"/>
      <c r="N32" s="14"/>
      <c r="O32" s="14"/>
      <c r="P32" s="14"/>
      <c r="Q32" s="14"/>
      <c r="R32" s="15"/>
      <c r="S32" s="15"/>
      <c r="T32" s="16"/>
      <c r="V32" s="68"/>
    </row>
    <row r="33" spans="1:23" ht="28.8" x14ac:dyDescent="0.3">
      <c r="A33" s="3">
        <v>32</v>
      </c>
      <c r="B33" s="3" t="s">
        <v>23</v>
      </c>
      <c r="C33" s="22" t="str">
        <f>Taali!A11</f>
        <v>Taali küla reoveepuhasti ja reoveepumpla rekonstrueerimine</v>
      </c>
      <c r="D33" s="86">
        <f>Taali!E18</f>
        <v>239760</v>
      </c>
      <c r="E33" s="5">
        <f>D33-G33</f>
        <v>83916</v>
      </c>
      <c r="F33" s="5"/>
      <c r="G33" s="5">
        <f>D33*0.65</f>
        <v>155844</v>
      </c>
      <c r="H33" s="5"/>
      <c r="I33" s="11"/>
      <c r="J33" s="11"/>
      <c r="K33" s="12"/>
      <c r="L33" s="12"/>
      <c r="M33" s="14"/>
      <c r="N33" s="14"/>
      <c r="O33" s="14"/>
      <c r="P33" s="14">
        <f>D33</f>
        <v>239760</v>
      </c>
      <c r="Q33" s="14"/>
      <c r="R33" s="15"/>
      <c r="S33" s="15"/>
      <c r="T33" s="16"/>
    </row>
    <row r="34" spans="1:23" ht="28.8" x14ac:dyDescent="0.3">
      <c r="A34" s="3">
        <v>33</v>
      </c>
      <c r="B34" s="9" t="s">
        <v>61</v>
      </c>
      <c r="C34" s="30" t="str">
        <f>Pulli!A3</f>
        <v>Pulli küla ÜVK laiendamine ja ühendamine Sindi linna ÜVK-ga</v>
      </c>
      <c r="D34" s="86">
        <f>Pulli!E13</f>
        <v>857160</v>
      </c>
      <c r="E34" s="5"/>
      <c r="F34" s="5"/>
      <c r="G34" s="5"/>
      <c r="H34" s="5">
        <f>D34</f>
        <v>857160</v>
      </c>
      <c r="I34" s="11"/>
      <c r="J34" s="11"/>
      <c r="K34" s="11"/>
      <c r="L34" s="11"/>
      <c r="M34" s="14"/>
      <c r="N34" s="14"/>
      <c r="O34" s="14"/>
      <c r="P34" s="14"/>
      <c r="Q34" s="14"/>
      <c r="R34" s="14"/>
      <c r="S34" s="14">
        <f>D34*0.15</f>
        <v>128574</v>
      </c>
      <c r="T34" s="14">
        <f>D34-S34</f>
        <v>728586</v>
      </c>
      <c r="V34" s="68"/>
      <c r="W34" s="68"/>
    </row>
    <row r="35" spans="1:23" ht="30" customHeight="1" x14ac:dyDescent="0.3">
      <c r="A35" s="3">
        <v>34</v>
      </c>
      <c r="B35" s="9" t="s">
        <v>61</v>
      </c>
      <c r="C35" s="30" t="str">
        <f>Pulli!A15</f>
        <v>Tuletõrje veemahuti rekonstrueerimine</v>
      </c>
      <c r="D35" s="86">
        <f>Pulli!E20</f>
        <v>33600</v>
      </c>
      <c r="E35" s="5"/>
      <c r="F35" s="5"/>
      <c r="G35" s="5"/>
      <c r="H35" s="5">
        <f>D35</f>
        <v>33600</v>
      </c>
      <c r="I35" s="11"/>
      <c r="J35" s="11"/>
      <c r="K35" s="11"/>
      <c r="L35" s="11"/>
      <c r="M35" s="14"/>
      <c r="N35" s="14"/>
      <c r="O35" s="14"/>
      <c r="P35" s="14">
        <f>D35</f>
        <v>33600</v>
      </c>
      <c r="Q35" s="14"/>
      <c r="R35" s="14"/>
      <c r="S35" s="14"/>
      <c r="T35" s="16"/>
    </row>
    <row r="36" spans="1:23" x14ac:dyDescent="0.3">
      <c r="A36" s="3"/>
      <c r="B36" s="10" t="s">
        <v>8</v>
      </c>
      <c r="C36" s="10"/>
      <c r="D36" s="85">
        <f>SUM(D2:D35)</f>
        <v>11670274</v>
      </c>
      <c r="E36" s="85">
        <f t="shared" ref="E36:T36" si="3">SUM(E2:E35)</f>
        <v>2693461.8</v>
      </c>
      <c r="F36" s="85">
        <f t="shared" si="3"/>
        <v>434622</v>
      </c>
      <c r="G36" s="85">
        <f t="shared" si="3"/>
        <v>4859704.2</v>
      </c>
      <c r="H36" s="85">
        <f>SUM(H2:H35)</f>
        <v>3682486</v>
      </c>
      <c r="I36" s="85">
        <f t="shared" si="3"/>
        <v>1206533.2</v>
      </c>
      <c r="J36" s="85">
        <f t="shared" si="3"/>
        <v>1058290.7999999998</v>
      </c>
      <c r="K36" s="85">
        <f t="shared" si="3"/>
        <v>1027969.2</v>
      </c>
      <c r="L36" s="85">
        <f t="shared" si="3"/>
        <v>1342102.8</v>
      </c>
      <c r="M36" s="85">
        <f t="shared" si="3"/>
        <v>969810</v>
      </c>
      <c r="N36" s="85">
        <f t="shared" si="3"/>
        <v>1071725.3999999999</v>
      </c>
      <c r="O36" s="85">
        <f t="shared" si="3"/>
        <v>1016931</v>
      </c>
      <c r="P36" s="85">
        <f t="shared" si="3"/>
        <v>1436751.6</v>
      </c>
      <c r="Q36" s="85">
        <f t="shared" si="3"/>
        <v>286488</v>
      </c>
      <c r="R36" s="85">
        <f t="shared" si="3"/>
        <v>591744</v>
      </c>
      <c r="S36" s="85">
        <f t="shared" si="3"/>
        <v>681822</v>
      </c>
      <c r="T36" s="85">
        <f t="shared" si="3"/>
        <v>980106</v>
      </c>
    </row>
    <row r="39" spans="1:23" x14ac:dyDescent="0.3">
      <c r="B39" s="89"/>
      <c r="C39" t="s">
        <v>169</v>
      </c>
      <c r="D39" s="90"/>
    </row>
    <row r="40" spans="1:23" x14ac:dyDescent="0.3">
      <c r="B40" s="16"/>
      <c r="C40" t="s">
        <v>168</v>
      </c>
      <c r="D40" s="90"/>
    </row>
  </sheetData>
  <autoFilter ref="A1:T36" xr:uid="{B7438700-2F9F-47B4-9267-1242B8C3EDF5}"/>
  <phoneticPr fontId="12" type="noConversion"/>
  <pageMargins left="0.7" right="0.7" top="0.75" bottom="0.75" header="0.3" footer="0.3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483FA-A5C9-466D-87E3-71F51432DC1D}">
  <dimension ref="A1:E22"/>
  <sheetViews>
    <sheetView workbookViewId="0">
      <selection activeCell="E21" sqref="E21"/>
    </sheetView>
  </sheetViews>
  <sheetFormatPr defaultRowHeight="14.4" x14ac:dyDescent="0.3"/>
  <cols>
    <col min="1" max="1" width="51.33203125" customWidth="1"/>
    <col min="2" max="2" width="5.44140625" bestFit="1" customWidth="1"/>
    <col min="3" max="3" width="6.33203125" bestFit="1" customWidth="1"/>
    <col min="4" max="4" width="16.109375" customWidth="1"/>
    <col min="5" max="5" width="14.6640625" customWidth="1"/>
    <col min="7" max="7" width="12.6640625" customWidth="1"/>
  </cols>
  <sheetData>
    <row r="1" spans="1:5" ht="18" x14ac:dyDescent="0.35">
      <c r="A1" s="25" t="s">
        <v>16</v>
      </c>
    </row>
    <row r="2" spans="1:5" ht="1.5" customHeight="1" x14ac:dyDescent="0.3"/>
    <row r="3" spans="1:5" x14ac:dyDescent="0.3">
      <c r="A3" s="18" t="s">
        <v>51</v>
      </c>
      <c r="B3" s="42"/>
      <c r="C3" s="42"/>
      <c r="D3" s="42"/>
      <c r="E3" s="42"/>
    </row>
    <row r="4" spans="1:5" x14ac:dyDescent="0.3">
      <c r="A4" s="52" t="s">
        <v>73</v>
      </c>
      <c r="B4" s="53" t="s">
        <v>30</v>
      </c>
      <c r="C4" s="53" t="s">
        <v>31</v>
      </c>
      <c r="D4" s="54" t="s">
        <v>1</v>
      </c>
      <c r="E4" s="55" t="s">
        <v>2</v>
      </c>
    </row>
    <row r="5" spans="1:5" x14ac:dyDescent="0.3">
      <c r="A5" s="7" t="s">
        <v>50</v>
      </c>
      <c r="B5" s="3" t="s">
        <v>26</v>
      </c>
      <c r="C5" s="3">
        <v>795</v>
      </c>
      <c r="D5" s="19">
        <v>90</v>
      </c>
      <c r="E5" s="19">
        <f t="shared" ref="E5:E11" si="0">C5*D5</f>
        <v>71550</v>
      </c>
    </row>
    <row r="6" spans="1:5" x14ac:dyDescent="0.3">
      <c r="A6" s="7" t="s">
        <v>83</v>
      </c>
      <c r="B6" s="3" t="s">
        <v>26</v>
      </c>
      <c r="C6" s="3">
        <v>35</v>
      </c>
      <c r="D6" s="19">
        <v>90</v>
      </c>
      <c r="E6" s="19">
        <f t="shared" si="0"/>
        <v>3150</v>
      </c>
    </row>
    <row r="7" spans="1:5" x14ac:dyDescent="0.3">
      <c r="A7" s="7" t="s">
        <v>59</v>
      </c>
      <c r="B7" s="3" t="s">
        <v>27</v>
      </c>
      <c r="C7" s="3">
        <v>12</v>
      </c>
      <c r="D7" s="19">
        <v>300</v>
      </c>
      <c r="E7" s="19">
        <f t="shared" si="0"/>
        <v>3600</v>
      </c>
    </row>
    <row r="8" spans="1:5" ht="28.8" x14ac:dyDescent="0.3">
      <c r="A8" s="39" t="s">
        <v>47</v>
      </c>
      <c r="B8" s="40" t="s">
        <v>26</v>
      </c>
      <c r="C8" s="40">
        <v>835</v>
      </c>
      <c r="D8" s="41">
        <v>120</v>
      </c>
      <c r="E8" s="41">
        <f t="shared" si="0"/>
        <v>100200</v>
      </c>
    </row>
    <row r="9" spans="1:5" x14ac:dyDescent="0.3">
      <c r="A9" s="7" t="s">
        <v>58</v>
      </c>
      <c r="B9" s="3" t="s">
        <v>27</v>
      </c>
      <c r="C9" s="21">
        <v>12</v>
      </c>
      <c r="D9" s="19">
        <v>300</v>
      </c>
      <c r="E9" s="19">
        <f t="shared" si="0"/>
        <v>3600</v>
      </c>
    </row>
    <row r="10" spans="1:5" ht="28.8" x14ac:dyDescent="0.3">
      <c r="A10" s="7" t="s">
        <v>48</v>
      </c>
      <c r="B10" s="3" t="s">
        <v>26</v>
      </c>
      <c r="C10" s="3">
        <v>330</v>
      </c>
      <c r="D10" s="19">
        <v>90</v>
      </c>
      <c r="E10" s="19">
        <f t="shared" si="0"/>
        <v>29700</v>
      </c>
    </row>
    <row r="11" spans="1:5" x14ac:dyDescent="0.3">
      <c r="A11" s="3" t="s">
        <v>49</v>
      </c>
      <c r="B11" s="3" t="s">
        <v>27</v>
      </c>
      <c r="C11" s="3">
        <v>1</v>
      </c>
      <c r="D11" s="19">
        <v>25000</v>
      </c>
      <c r="E11" s="19">
        <f t="shared" si="0"/>
        <v>25000</v>
      </c>
    </row>
    <row r="12" spans="1:5" x14ac:dyDescent="0.3">
      <c r="A12" s="95" t="s">
        <v>3</v>
      </c>
      <c r="B12" s="95"/>
      <c r="C12" s="95"/>
      <c r="D12" s="95"/>
      <c r="E12" s="19">
        <f>SUM(E5:E11)</f>
        <v>236800</v>
      </c>
    </row>
    <row r="13" spans="1:5" x14ac:dyDescent="0.3">
      <c r="A13" s="110" t="s">
        <v>66</v>
      </c>
      <c r="B13" s="110"/>
      <c r="C13" s="110"/>
      <c r="D13" s="110"/>
      <c r="E13" s="19">
        <f>E12*0.2</f>
        <v>47360</v>
      </c>
    </row>
    <row r="14" spans="1:5" x14ac:dyDescent="0.3">
      <c r="A14" s="94" t="s">
        <v>4</v>
      </c>
      <c r="B14" s="94"/>
      <c r="C14" s="94"/>
      <c r="D14" s="94"/>
      <c r="E14" s="20">
        <f>E12+E13</f>
        <v>284160</v>
      </c>
    </row>
    <row r="16" spans="1:5" x14ac:dyDescent="0.3">
      <c r="A16" s="18" t="s">
        <v>81</v>
      </c>
    </row>
    <row r="17" spans="1:5" x14ac:dyDescent="0.3">
      <c r="A17" s="48" t="s">
        <v>73</v>
      </c>
      <c r="B17" s="49" t="s">
        <v>30</v>
      </c>
      <c r="C17" s="49" t="s">
        <v>31</v>
      </c>
      <c r="D17" s="50" t="s">
        <v>1</v>
      </c>
      <c r="E17" s="57" t="s">
        <v>2</v>
      </c>
    </row>
    <row r="18" spans="1:5" ht="72" x14ac:dyDescent="0.3">
      <c r="A18" s="38" t="s">
        <v>120</v>
      </c>
      <c r="B18" s="59" t="s">
        <v>27</v>
      </c>
      <c r="C18" s="77">
        <v>1</v>
      </c>
      <c r="D18" s="67">
        <v>40000</v>
      </c>
      <c r="E18" s="78">
        <f>C18*D18</f>
        <v>40000</v>
      </c>
    </row>
    <row r="19" spans="1:5" ht="72" x14ac:dyDescent="0.3">
      <c r="A19" s="38" t="s">
        <v>121</v>
      </c>
      <c r="B19" s="34" t="s">
        <v>27</v>
      </c>
      <c r="C19" s="77">
        <v>3</v>
      </c>
      <c r="D19" s="78">
        <v>28000</v>
      </c>
      <c r="E19" s="78">
        <f>C19*D19</f>
        <v>84000</v>
      </c>
    </row>
    <row r="20" spans="1:5" x14ac:dyDescent="0.3">
      <c r="A20" s="111" t="s">
        <v>3</v>
      </c>
      <c r="B20" s="112"/>
      <c r="C20" s="112"/>
      <c r="D20" s="113"/>
      <c r="E20" s="35">
        <f>SUM(E18:E19)</f>
        <v>124000</v>
      </c>
    </row>
    <row r="21" spans="1:5" x14ac:dyDescent="0.3">
      <c r="A21" s="114" t="s">
        <v>66</v>
      </c>
      <c r="B21" s="115"/>
      <c r="C21" s="115"/>
      <c r="D21" s="116"/>
      <c r="E21" s="35">
        <f>E20*0.2</f>
        <v>24800</v>
      </c>
    </row>
    <row r="22" spans="1:5" x14ac:dyDescent="0.3">
      <c r="A22" s="107" t="s">
        <v>4</v>
      </c>
      <c r="B22" s="108"/>
      <c r="C22" s="108"/>
      <c r="D22" s="109"/>
      <c r="E22" s="36">
        <f>E20+E21</f>
        <v>148800</v>
      </c>
    </row>
  </sheetData>
  <mergeCells count="6">
    <mergeCell ref="A22:D22"/>
    <mergeCell ref="A14:D14"/>
    <mergeCell ref="A12:D12"/>
    <mergeCell ref="A13:D13"/>
    <mergeCell ref="A20:D20"/>
    <mergeCell ref="A21:D21"/>
  </mergeCells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F7E57-69DF-4A95-B770-67B76E047873}">
  <dimension ref="A1:H17"/>
  <sheetViews>
    <sheetView workbookViewId="0">
      <selection activeCell="A14" sqref="A14"/>
    </sheetView>
  </sheetViews>
  <sheetFormatPr defaultRowHeight="14.4" x14ac:dyDescent="0.3"/>
  <cols>
    <col min="1" max="1" width="54.6640625" customWidth="1"/>
    <col min="2" max="2" width="5.44140625" bestFit="1" customWidth="1"/>
    <col min="3" max="3" width="6.33203125" bestFit="1" customWidth="1"/>
    <col min="4" max="4" width="16.109375" bestFit="1" customWidth="1"/>
    <col min="5" max="5" width="14.109375" customWidth="1"/>
  </cols>
  <sheetData>
    <row r="1" spans="1:8" ht="18" x14ac:dyDescent="0.35">
      <c r="A1" s="25" t="s">
        <v>68</v>
      </c>
    </row>
    <row r="2" spans="1:8" ht="1.5" customHeight="1" x14ac:dyDescent="0.3"/>
    <row r="3" spans="1:8" x14ac:dyDescent="0.3">
      <c r="A3" s="18" t="s">
        <v>162</v>
      </c>
    </row>
    <row r="4" spans="1:8" ht="15" customHeight="1" x14ac:dyDescent="0.3">
      <c r="A4" s="52" t="s">
        <v>73</v>
      </c>
      <c r="B4" s="53" t="s">
        <v>30</v>
      </c>
      <c r="C4" s="53" t="s">
        <v>31</v>
      </c>
      <c r="D4" s="54" t="s">
        <v>1</v>
      </c>
      <c r="E4" s="55" t="s">
        <v>2</v>
      </c>
    </row>
    <row r="5" spans="1:8" x14ac:dyDescent="0.3">
      <c r="A5" s="39" t="s">
        <v>163</v>
      </c>
      <c r="B5" s="81" t="s">
        <v>26</v>
      </c>
      <c r="C5" s="40">
        <v>1</v>
      </c>
      <c r="D5" s="40">
        <v>22000</v>
      </c>
      <c r="E5" s="41">
        <f>C5*D5</f>
        <v>22000</v>
      </c>
    </row>
    <row r="6" spans="1:8" x14ac:dyDescent="0.3">
      <c r="A6" s="117" t="s">
        <v>3</v>
      </c>
      <c r="B6" s="117"/>
      <c r="C6" s="117"/>
      <c r="D6" s="117"/>
      <c r="E6" s="41">
        <f>SUM(E5:E5)</f>
        <v>22000</v>
      </c>
    </row>
    <row r="7" spans="1:8" x14ac:dyDescent="0.3">
      <c r="A7" s="118" t="s">
        <v>66</v>
      </c>
      <c r="B7" s="118"/>
      <c r="C7" s="118"/>
      <c r="D7" s="118"/>
      <c r="E7" s="41">
        <f>E6*0.2</f>
        <v>4400</v>
      </c>
      <c r="H7" s="17"/>
    </row>
    <row r="8" spans="1:8" x14ac:dyDescent="0.3">
      <c r="A8" s="94" t="s">
        <v>4</v>
      </c>
      <c r="B8" s="94"/>
      <c r="C8" s="94"/>
      <c r="D8" s="94"/>
      <c r="E8" s="20">
        <f>SUM(E6:E7)</f>
        <v>26400</v>
      </c>
      <c r="H8" s="17"/>
    </row>
    <row r="9" spans="1:8" ht="12.75" customHeight="1" x14ac:dyDescent="0.35">
      <c r="A9" s="25"/>
      <c r="B9" s="42"/>
      <c r="C9" s="42"/>
      <c r="D9" s="42"/>
      <c r="E9" s="42"/>
    </row>
    <row r="10" spans="1:8" x14ac:dyDescent="0.3">
      <c r="A10" s="18" t="s">
        <v>161</v>
      </c>
    </row>
    <row r="11" spans="1:8" x14ac:dyDescent="0.3">
      <c r="A11" s="52" t="s">
        <v>73</v>
      </c>
      <c r="B11" s="53" t="s">
        <v>30</v>
      </c>
      <c r="C11" s="53" t="s">
        <v>31</v>
      </c>
      <c r="D11" s="54" t="s">
        <v>1</v>
      </c>
      <c r="E11" s="55" t="s">
        <v>2</v>
      </c>
    </row>
    <row r="12" spans="1:8" x14ac:dyDescent="0.3">
      <c r="A12" s="7" t="s">
        <v>164</v>
      </c>
      <c r="B12" s="3" t="s">
        <v>27</v>
      </c>
      <c r="C12" s="3">
        <v>1</v>
      </c>
      <c r="D12" s="3">
        <v>10000</v>
      </c>
      <c r="E12" s="3">
        <f>C12*D12</f>
        <v>10000</v>
      </c>
    </row>
    <row r="13" spans="1:8" ht="28.8" x14ac:dyDescent="0.3">
      <c r="A13" s="7" t="s">
        <v>166</v>
      </c>
      <c r="B13" s="3" t="s">
        <v>27</v>
      </c>
      <c r="C13" s="3">
        <v>1</v>
      </c>
      <c r="D13" s="3">
        <v>2500</v>
      </c>
      <c r="E13" s="3">
        <f>C13*D13</f>
        <v>2500</v>
      </c>
    </row>
    <row r="14" spans="1:8" x14ac:dyDescent="0.3">
      <c r="A14" s="3" t="s">
        <v>167</v>
      </c>
      <c r="B14" s="3" t="s">
        <v>27</v>
      </c>
      <c r="C14" s="3">
        <v>1</v>
      </c>
      <c r="D14" s="3">
        <v>3000</v>
      </c>
      <c r="E14" s="3">
        <f>C14*D14</f>
        <v>3000</v>
      </c>
    </row>
    <row r="15" spans="1:8" x14ac:dyDescent="0.3">
      <c r="A15" s="95" t="s">
        <v>3</v>
      </c>
      <c r="B15" s="95"/>
      <c r="C15" s="95"/>
      <c r="D15" s="95"/>
      <c r="E15" s="3">
        <f>SUM(E12:E14)</f>
        <v>15500</v>
      </c>
    </row>
    <row r="16" spans="1:8" x14ac:dyDescent="0.3">
      <c r="A16" s="118" t="s">
        <v>165</v>
      </c>
      <c r="B16" s="118"/>
      <c r="C16" s="118"/>
      <c r="D16" s="118"/>
      <c r="E16" s="41">
        <f>E15*0.1</f>
        <v>1550</v>
      </c>
    </row>
    <row r="17" spans="1:5" x14ac:dyDescent="0.3">
      <c r="A17" s="94" t="s">
        <v>4</v>
      </c>
      <c r="B17" s="94"/>
      <c r="C17" s="94"/>
      <c r="D17" s="94"/>
      <c r="E17" s="20">
        <f>SUM(E15:E16)</f>
        <v>17050</v>
      </c>
    </row>
  </sheetData>
  <mergeCells count="6">
    <mergeCell ref="A17:D17"/>
    <mergeCell ref="A6:D6"/>
    <mergeCell ref="A7:D7"/>
    <mergeCell ref="A8:D8"/>
    <mergeCell ref="A15:D15"/>
    <mergeCell ref="A16:D16"/>
  </mergeCells>
  <pageMargins left="0.7" right="0.7" top="0.75" bottom="0.75" header="0.3" footer="0.3"/>
  <pageSetup paperSize="9"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79C2A-A1DC-4763-A7F1-6A6A09D25C8E}">
  <dimension ref="A1:E9"/>
  <sheetViews>
    <sheetView topLeftCell="B1" workbookViewId="0">
      <selection activeCell="E8" sqref="E8"/>
    </sheetView>
  </sheetViews>
  <sheetFormatPr defaultRowHeight="14.4" x14ac:dyDescent="0.3"/>
  <cols>
    <col min="1" max="1" width="55.6640625" customWidth="1"/>
    <col min="2" max="2" width="5.44140625" bestFit="1" customWidth="1"/>
    <col min="3" max="3" width="7.44140625" customWidth="1"/>
    <col min="4" max="4" width="14.6640625" customWidth="1"/>
    <col min="5" max="5" width="14.44140625" customWidth="1"/>
  </cols>
  <sheetData>
    <row r="1" spans="1:5" ht="18" x14ac:dyDescent="0.35">
      <c r="A1" s="25" t="s">
        <v>17</v>
      </c>
    </row>
    <row r="2" spans="1:5" ht="1.5" customHeight="1" x14ac:dyDescent="0.35">
      <c r="A2" s="25"/>
    </row>
    <row r="3" spans="1:5" x14ac:dyDescent="0.3">
      <c r="A3" s="18" t="s">
        <v>60</v>
      </c>
    </row>
    <row r="4" spans="1:5" s="32" customFormat="1" ht="28.8" x14ac:dyDescent="0.3">
      <c r="A4" s="48" t="s">
        <v>73</v>
      </c>
      <c r="B4" s="49" t="s">
        <v>30</v>
      </c>
      <c r="C4" s="49" t="s">
        <v>31</v>
      </c>
      <c r="D4" s="50" t="s">
        <v>1</v>
      </c>
      <c r="E4" s="57" t="s">
        <v>2</v>
      </c>
    </row>
    <row r="5" spans="1:5" s="32" customFormat="1" x14ac:dyDescent="0.3">
      <c r="A5" s="58" t="s">
        <v>59</v>
      </c>
      <c r="B5" s="59" t="s">
        <v>27</v>
      </c>
      <c r="C5" s="77">
        <v>2</v>
      </c>
      <c r="D5" s="67">
        <v>300</v>
      </c>
      <c r="E5" s="60">
        <f>C5*D5</f>
        <v>600</v>
      </c>
    </row>
    <row r="6" spans="1:5" ht="15" customHeight="1" x14ac:dyDescent="0.3">
      <c r="A6" s="7" t="s">
        <v>44</v>
      </c>
      <c r="B6" s="80" t="s">
        <v>26</v>
      </c>
      <c r="C6" s="21">
        <v>100</v>
      </c>
      <c r="D6" s="19">
        <v>100</v>
      </c>
      <c r="E6" s="19">
        <f>C6*D6</f>
        <v>10000</v>
      </c>
    </row>
    <row r="7" spans="1:5" x14ac:dyDescent="0.3">
      <c r="A7" s="98" t="s">
        <v>3</v>
      </c>
      <c r="B7" s="99"/>
      <c r="C7" s="99"/>
      <c r="D7" s="100"/>
      <c r="E7" s="19">
        <f>SUM(E5:E6)</f>
        <v>10600</v>
      </c>
    </row>
    <row r="8" spans="1:5" x14ac:dyDescent="0.3">
      <c r="A8" s="101" t="s">
        <v>66</v>
      </c>
      <c r="B8" s="102"/>
      <c r="C8" s="102"/>
      <c r="D8" s="103"/>
      <c r="E8" s="19">
        <f>E7*0.2</f>
        <v>2120</v>
      </c>
    </row>
    <row r="9" spans="1:5" x14ac:dyDescent="0.3">
      <c r="A9" s="104" t="s">
        <v>4</v>
      </c>
      <c r="B9" s="105"/>
      <c r="C9" s="105"/>
      <c r="D9" s="106"/>
      <c r="E9" s="20">
        <f>E7+E8</f>
        <v>12720</v>
      </c>
    </row>
  </sheetData>
  <mergeCells count="3">
    <mergeCell ref="A7:D7"/>
    <mergeCell ref="A8:D8"/>
    <mergeCell ref="A9:D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028F3-E01C-4FAB-8203-E9BC437F4A94}">
  <dimension ref="A1:F13"/>
  <sheetViews>
    <sheetView workbookViewId="0">
      <selection activeCell="E10" sqref="E10"/>
    </sheetView>
  </sheetViews>
  <sheetFormatPr defaultRowHeight="14.4" x14ac:dyDescent="0.3"/>
  <cols>
    <col min="1" max="1" width="46.6640625" customWidth="1"/>
    <col min="2" max="2" width="5.44140625" bestFit="1" customWidth="1"/>
    <col min="3" max="3" width="6.33203125" bestFit="1" customWidth="1"/>
    <col min="4" max="4" width="16" customWidth="1"/>
    <col min="5" max="5" width="14.44140625" customWidth="1"/>
  </cols>
  <sheetData>
    <row r="1" spans="1:6" ht="18" x14ac:dyDescent="0.35">
      <c r="A1" s="25" t="s">
        <v>18</v>
      </c>
    </row>
    <row r="2" spans="1:6" ht="1.5" customHeight="1" x14ac:dyDescent="0.3">
      <c r="A2" s="18"/>
    </row>
    <row r="3" spans="1:6" x14ac:dyDescent="0.3">
      <c r="A3" s="18" t="s">
        <v>45</v>
      </c>
    </row>
    <row r="4" spans="1:6" s="32" customFormat="1" ht="15.75" customHeight="1" x14ac:dyDescent="0.3">
      <c r="A4" s="48" t="s">
        <v>73</v>
      </c>
      <c r="B4" s="49" t="s">
        <v>30</v>
      </c>
      <c r="C4" s="49" t="s">
        <v>31</v>
      </c>
      <c r="D4" s="50" t="s">
        <v>1</v>
      </c>
      <c r="E4" s="51" t="s">
        <v>2</v>
      </c>
    </row>
    <row r="5" spans="1:6" x14ac:dyDescent="0.3">
      <c r="A5" s="3" t="s">
        <v>46</v>
      </c>
      <c r="B5" s="3" t="s">
        <v>27</v>
      </c>
      <c r="C5" s="21">
        <v>1</v>
      </c>
      <c r="D5" s="19">
        <v>20000</v>
      </c>
      <c r="E5" s="19">
        <f>C5*D5</f>
        <v>20000</v>
      </c>
    </row>
    <row r="6" spans="1:6" x14ac:dyDescent="0.3">
      <c r="A6" s="7" t="s">
        <v>56</v>
      </c>
      <c r="B6" s="3" t="s">
        <v>26</v>
      </c>
      <c r="C6" s="21">
        <v>820</v>
      </c>
      <c r="D6" s="19">
        <v>90</v>
      </c>
      <c r="E6" s="19">
        <f>C6*D6</f>
        <v>73800</v>
      </c>
    </row>
    <row r="7" spans="1:6" x14ac:dyDescent="0.3">
      <c r="A7" s="7" t="s">
        <v>101</v>
      </c>
      <c r="B7" s="3" t="s">
        <v>26</v>
      </c>
      <c r="C7" s="21">
        <v>27</v>
      </c>
      <c r="D7" s="19">
        <v>120</v>
      </c>
      <c r="E7" s="19">
        <f>C7*D7</f>
        <v>3240</v>
      </c>
    </row>
    <row r="8" spans="1:6" ht="29.25" customHeight="1" x14ac:dyDescent="0.3">
      <c r="A8" s="22" t="s">
        <v>124</v>
      </c>
      <c r="B8" s="21" t="s">
        <v>27</v>
      </c>
      <c r="C8" s="21">
        <v>1</v>
      </c>
      <c r="D8" s="69">
        <v>210705</v>
      </c>
      <c r="E8" s="19">
        <f>C8*D8</f>
        <v>210705</v>
      </c>
      <c r="F8" s="73"/>
    </row>
    <row r="9" spans="1:6" x14ac:dyDescent="0.3">
      <c r="A9" s="95" t="s">
        <v>3</v>
      </c>
      <c r="B9" s="95"/>
      <c r="C9" s="95"/>
      <c r="D9" s="95"/>
      <c r="E9" s="19">
        <f>SUM(E5:E8)</f>
        <v>307745</v>
      </c>
    </row>
    <row r="10" spans="1:6" x14ac:dyDescent="0.3">
      <c r="A10" s="96" t="s">
        <v>66</v>
      </c>
      <c r="B10" s="96"/>
      <c r="C10" s="96"/>
      <c r="D10" s="96"/>
      <c r="E10" s="19">
        <f>E9*0.2</f>
        <v>61549</v>
      </c>
    </row>
    <row r="11" spans="1:6" x14ac:dyDescent="0.3">
      <c r="A11" s="94" t="s">
        <v>4</v>
      </c>
      <c r="B11" s="94"/>
      <c r="C11" s="94"/>
      <c r="D11" s="94"/>
      <c r="E11" s="20">
        <f>E9+E10</f>
        <v>369294</v>
      </c>
    </row>
    <row r="13" spans="1:6" x14ac:dyDescent="0.3">
      <c r="A13" s="73"/>
    </row>
  </sheetData>
  <mergeCells count="3">
    <mergeCell ref="A9:D9"/>
    <mergeCell ref="A10:D10"/>
    <mergeCell ref="A11:D11"/>
  </mergeCells>
  <pageMargins left="0.7" right="0.7" top="0.75" bottom="0.75" header="0.3" footer="0.3"/>
  <pageSetup paperSize="9" orientation="portrait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AFAFF-4511-4F6B-8354-57B496319C96}">
  <dimension ref="A1:H25"/>
  <sheetViews>
    <sheetView topLeftCell="A10" zoomScaleNormal="100" workbookViewId="0">
      <selection activeCell="E16" sqref="E16"/>
    </sheetView>
  </sheetViews>
  <sheetFormatPr defaultRowHeight="14.4" x14ac:dyDescent="0.3"/>
  <cols>
    <col min="1" max="1" width="52.44140625" customWidth="1"/>
    <col min="2" max="2" width="5.44140625" bestFit="1" customWidth="1"/>
    <col min="3" max="3" width="6.33203125" bestFit="1" customWidth="1"/>
    <col min="4" max="4" width="15.88671875" customWidth="1"/>
    <col min="5" max="6" width="14.88671875" customWidth="1"/>
  </cols>
  <sheetData>
    <row r="1" spans="1:7" ht="18" x14ac:dyDescent="0.35">
      <c r="A1" s="25" t="s">
        <v>19</v>
      </c>
    </row>
    <row r="2" spans="1:7" ht="1.5" customHeight="1" x14ac:dyDescent="0.3">
      <c r="A2" s="18"/>
    </row>
    <row r="3" spans="1:7" x14ac:dyDescent="0.3">
      <c r="A3" s="18" t="s">
        <v>154</v>
      </c>
    </row>
    <row r="4" spans="1:7" ht="15.75" customHeight="1" x14ac:dyDescent="0.3">
      <c r="A4" s="48" t="s">
        <v>73</v>
      </c>
      <c r="B4" s="49" t="s">
        <v>30</v>
      </c>
      <c r="C4" s="49" t="s">
        <v>31</v>
      </c>
      <c r="D4" s="50" t="s">
        <v>1</v>
      </c>
      <c r="E4" s="57" t="s">
        <v>2</v>
      </c>
    </row>
    <row r="5" spans="1:7" ht="77.25" customHeight="1" x14ac:dyDescent="0.3">
      <c r="A5" s="38" t="s">
        <v>117</v>
      </c>
      <c r="B5" s="34" t="s">
        <v>27</v>
      </c>
      <c r="C5" s="56">
        <v>1</v>
      </c>
      <c r="D5" s="35">
        <v>28000</v>
      </c>
      <c r="E5" s="35">
        <f>C5*D5</f>
        <v>28000</v>
      </c>
    </row>
    <row r="6" spans="1:7" x14ac:dyDescent="0.3">
      <c r="A6" s="111" t="s">
        <v>3</v>
      </c>
      <c r="B6" s="112"/>
      <c r="C6" s="112"/>
      <c r="D6" s="113"/>
      <c r="E6" s="35">
        <f>SUM(E5)</f>
        <v>28000</v>
      </c>
    </row>
    <row r="7" spans="1:7" x14ac:dyDescent="0.3">
      <c r="A7" s="114" t="s">
        <v>66</v>
      </c>
      <c r="B7" s="115"/>
      <c r="C7" s="115"/>
      <c r="D7" s="116"/>
      <c r="E7" s="35">
        <f>E6*0.2</f>
        <v>5600</v>
      </c>
    </row>
    <row r="8" spans="1:7" x14ac:dyDescent="0.3">
      <c r="A8" s="107" t="s">
        <v>4</v>
      </c>
      <c r="B8" s="108"/>
      <c r="C8" s="108"/>
      <c r="D8" s="109"/>
      <c r="E8" s="36">
        <f>E6+E7</f>
        <v>33600</v>
      </c>
      <c r="G8" s="68"/>
    </row>
    <row r="9" spans="1:7" x14ac:dyDescent="0.3">
      <c r="A9" s="43"/>
      <c r="B9" s="43"/>
      <c r="C9" s="44"/>
      <c r="D9" s="45"/>
      <c r="E9" s="46"/>
    </row>
    <row r="10" spans="1:7" x14ac:dyDescent="0.3">
      <c r="A10" s="37" t="s">
        <v>82</v>
      </c>
      <c r="B10" s="32"/>
      <c r="C10" s="32"/>
      <c r="D10" s="47"/>
      <c r="E10" s="47"/>
    </row>
    <row r="11" spans="1:7" x14ac:dyDescent="0.3">
      <c r="A11" s="48" t="s">
        <v>73</v>
      </c>
      <c r="B11" s="49" t="s">
        <v>30</v>
      </c>
      <c r="C11" s="49" t="s">
        <v>31</v>
      </c>
      <c r="D11" s="50" t="s">
        <v>1</v>
      </c>
      <c r="E11" s="51" t="s">
        <v>2</v>
      </c>
    </row>
    <row r="12" spans="1:7" x14ac:dyDescent="0.3">
      <c r="A12" s="74" t="s">
        <v>83</v>
      </c>
      <c r="B12" s="3" t="s">
        <v>26</v>
      </c>
      <c r="C12" s="3">
        <v>1445</v>
      </c>
      <c r="D12" s="69">
        <v>80</v>
      </c>
      <c r="E12" s="19">
        <f t="shared" ref="E12:E22" si="0">C12*D12</f>
        <v>115600</v>
      </c>
    </row>
    <row r="13" spans="1:7" x14ac:dyDescent="0.3">
      <c r="A13" s="74" t="s">
        <v>79</v>
      </c>
      <c r="B13" s="3" t="s">
        <v>27</v>
      </c>
      <c r="C13" s="3">
        <v>16</v>
      </c>
      <c r="D13" s="69">
        <v>300</v>
      </c>
      <c r="E13" s="19">
        <f t="shared" si="0"/>
        <v>4800</v>
      </c>
    </row>
    <row r="14" spans="1:7" x14ac:dyDescent="0.3">
      <c r="A14" s="74" t="s">
        <v>102</v>
      </c>
      <c r="B14" s="3" t="s">
        <v>26</v>
      </c>
      <c r="C14" s="3">
        <v>60</v>
      </c>
      <c r="D14" s="69">
        <v>80</v>
      </c>
      <c r="E14" s="19">
        <f t="shared" si="0"/>
        <v>4800</v>
      </c>
    </row>
    <row r="15" spans="1:7" x14ac:dyDescent="0.3">
      <c r="A15" s="74" t="s">
        <v>96</v>
      </c>
      <c r="B15" s="3" t="s">
        <v>27</v>
      </c>
      <c r="C15" s="3">
        <v>1</v>
      </c>
      <c r="D15" s="69">
        <v>300</v>
      </c>
      <c r="E15" s="19">
        <f t="shared" si="0"/>
        <v>300</v>
      </c>
    </row>
    <row r="16" spans="1:7" ht="28.8" x14ac:dyDescent="0.3">
      <c r="A16" s="7" t="s">
        <v>116</v>
      </c>
      <c r="B16" s="3" t="s">
        <v>27</v>
      </c>
      <c r="C16" s="3">
        <v>1</v>
      </c>
      <c r="D16" s="24">
        <v>18000</v>
      </c>
      <c r="E16" s="19">
        <f>C16*D16</f>
        <v>18000</v>
      </c>
    </row>
    <row r="17" spans="1:8" x14ac:dyDescent="0.3">
      <c r="A17" s="3" t="s">
        <v>54</v>
      </c>
      <c r="B17" s="3" t="s">
        <v>27</v>
      </c>
      <c r="C17" s="3">
        <v>1</v>
      </c>
      <c r="D17" s="69">
        <v>19000</v>
      </c>
      <c r="E17" s="19">
        <f>C17*D17</f>
        <v>19000</v>
      </c>
      <c r="F17" s="73"/>
    </row>
    <row r="18" spans="1:8" x14ac:dyDescent="0.3">
      <c r="A18" s="74" t="s">
        <v>65</v>
      </c>
      <c r="B18" s="3" t="s">
        <v>26</v>
      </c>
      <c r="C18" s="3">
        <v>235</v>
      </c>
      <c r="D18" s="69">
        <v>80</v>
      </c>
      <c r="E18" s="19">
        <f t="shared" si="0"/>
        <v>18800</v>
      </c>
    </row>
    <row r="19" spans="1:8" x14ac:dyDescent="0.3">
      <c r="A19" s="74" t="s">
        <v>75</v>
      </c>
      <c r="B19" s="3" t="s">
        <v>26</v>
      </c>
      <c r="C19" s="3">
        <v>35</v>
      </c>
      <c r="D19" s="69">
        <v>115</v>
      </c>
      <c r="E19" s="19">
        <f t="shared" si="0"/>
        <v>4025</v>
      </c>
    </row>
    <row r="20" spans="1:8" x14ac:dyDescent="0.3">
      <c r="A20" s="74" t="s">
        <v>95</v>
      </c>
      <c r="B20" s="3" t="s">
        <v>27</v>
      </c>
      <c r="C20" s="3">
        <v>1</v>
      </c>
      <c r="D20" s="69">
        <v>300</v>
      </c>
      <c r="E20" s="19">
        <f t="shared" si="0"/>
        <v>300</v>
      </c>
    </row>
    <row r="21" spans="1:8" x14ac:dyDescent="0.3">
      <c r="A21" s="75" t="s">
        <v>63</v>
      </c>
      <c r="B21" s="3" t="s">
        <v>26</v>
      </c>
      <c r="C21" s="8">
        <v>1400</v>
      </c>
      <c r="D21" s="69">
        <v>115</v>
      </c>
      <c r="E21" s="19">
        <f>C21*D21</f>
        <v>161000</v>
      </c>
    </row>
    <row r="22" spans="1:8" x14ac:dyDescent="0.3">
      <c r="A22" s="74" t="s">
        <v>105</v>
      </c>
      <c r="B22" s="3" t="s">
        <v>27</v>
      </c>
      <c r="C22" s="3">
        <v>18</v>
      </c>
      <c r="D22" s="69">
        <v>300</v>
      </c>
      <c r="E22" s="19">
        <f t="shared" si="0"/>
        <v>5400</v>
      </c>
      <c r="H22">
        <v>0</v>
      </c>
    </row>
    <row r="23" spans="1:8" x14ac:dyDescent="0.3">
      <c r="A23" s="95" t="s">
        <v>3</v>
      </c>
      <c r="B23" s="95"/>
      <c r="C23" s="95"/>
      <c r="D23" s="95"/>
      <c r="E23" s="19">
        <f>SUM(E12:E22)</f>
        <v>352025</v>
      </c>
    </row>
    <row r="24" spans="1:8" x14ac:dyDescent="0.3">
      <c r="A24" s="96" t="s">
        <v>66</v>
      </c>
      <c r="B24" s="96"/>
      <c r="C24" s="96"/>
      <c r="D24" s="96"/>
      <c r="E24" s="19">
        <f>E23*0.2</f>
        <v>70405</v>
      </c>
    </row>
    <row r="25" spans="1:8" x14ac:dyDescent="0.3">
      <c r="A25" s="94" t="s">
        <v>4</v>
      </c>
      <c r="B25" s="94"/>
      <c r="C25" s="94"/>
      <c r="D25" s="94"/>
      <c r="E25" s="20">
        <f>E23+E24</f>
        <v>422430</v>
      </c>
    </row>
  </sheetData>
  <mergeCells count="6">
    <mergeCell ref="A25:D25"/>
    <mergeCell ref="A6:D6"/>
    <mergeCell ref="A7:D7"/>
    <mergeCell ref="A8:D8"/>
    <mergeCell ref="A23:D23"/>
    <mergeCell ref="A24:D24"/>
  </mergeCells>
  <pageMargins left="0.7" right="0.7" top="0.75" bottom="0.75" header="0.3" footer="0.3"/>
  <pageSetup paperSize="9" orientation="portrait" horizontalDpi="4294967293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C62DF-2701-4832-81BC-F31B58730575}">
  <dimension ref="A1:F10"/>
  <sheetViews>
    <sheetView topLeftCell="A7" workbookViewId="0">
      <selection activeCell="D13" sqref="D13"/>
    </sheetView>
  </sheetViews>
  <sheetFormatPr defaultRowHeight="14.4" x14ac:dyDescent="0.3"/>
  <cols>
    <col min="1" max="1" width="47.5546875" customWidth="1"/>
    <col min="2" max="2" width="5.44140625" bestFit="1" customWidth="1"/>
    <col min="3" max="3" width="6.33203125" bestFit="1" customWidth="1"/>
    <col min="4" max="4" width="16.109375" customWidth="1"/>
    <col min="5" max="5" width="11.33203125" customWidth="1"/>
    <col min="6" max="6" width="13.88671875" customWidth="1"/>
  </cols>
  <sheetData>
    <row r="1" spans="1:6" ht="18" x14ac:dyDescent="0.35">
      <c r="A1" s="25" t="s">
        <v>34</v>
      </c>
    </row>
    <row r="2" spans="1:6" ht="1.5" customHeight="1" x14ac:dyDescent="0.3">
      <c r="A2" s="18"/>
    </row>
    <row r="3" spans="1:6" x14ac:dyDescent="0.3">
      <c r="A3" s="18" t="s">
        <v>36</v>
      </c>
      <c r="D3" s="17"/>
      <c r="E3" s="17"/>
    </row>
    <row r="4" spans="1:6" s="32" customFormat="1" x14ac:dyDescent="0.3">
      <c r="A4" s="48" t="s">
        <v>73</v>
      </c>
      <c r="B4" s="49" t="s">
        <v>30</v>
      </c>
      <c r="C4" s="49" t="s">
        <v>31</v>
      </c>
      <c r="D4" s="50" t="s">
        <v>1</v>
      </c>
      <c r="E4" s="51" t="s">
        <v>2</v>
      </c>
      <c r="F4"/>
    </row>
    <row r="5" spans="1:6" ht="28.8" x14ac:dyDescent="0.3">
      <c r="A5" s="22" t="s">
        <v>112</v>
      </c>
      <c r="B5" s="21" t="s">
        <v>27</v>
      </c>
      <c r="C5" s="21">
        <v>1</v>
      </c>
      <c r="D5" s="69">
        <v>200000</v>
      </c>
      <c r="E5" s="19">
        <f>C5*D5</f>
        <v>200000</v>
      </c>
    </row>
    <row r="6" spans="1:6" ht="32.25" customHeight="1" x14ac:dyDescent="0.3">
      <c r="A6" s="7" t="s">
        <v>55</v>
      </c>
      <c r="B6" s="3" t="s">
        <v>27</v>
      </c>
      <c r="C6" s="8">
        <v>1</v>
      </c>
      <c r="D6" s="19">
        <v>20000</v>
      </c>
      <c r="E6" s="19">
        <f>C6*D6</f>
        <v>20000</v>
      </c>
    </row>
    <row r="7" spans="1:6" ht="43.2" x14ac:dyDescent="0.3">
      <c r="A7" s="7" t="s">
        <v>77</v>
      </c>
      <c r="B7" s="3" t="s">
        <v>26</v>
      </c>
      <c r="C7" s="8">
        <v>145</v>
      </c>
      <c r="D7" s="19">
        <v>120</v>
      </c>
      <c r="E7" s="19">
        <f>C7*D7</f>
        <v>17400</v>
      </c>
    </row>
    <row r="8" spans="1:6" x14ac:dyDescent="0.3">
      <c r="A8" s="95" t="s">
        <v>3</v>
      </c>
      <c r="B8" s="95"/>
      <c r="C8" s="95"/>
      <c r="D8" s="95"/>
      <c r="E8" s="19">
        <f>SUM(E5:E7)</f>
        <v>237400</v>
      </c>
    </row>
    <row r="9" spans="1:6" x14ac:dyDescent="0.3">
      <c r="A9" s="96" t="s">
        <v>66</v>
      </c>
      <c r="B9" s="96"/>
      <c r="C9" s="96"/>
      <c r="D9" s="96"/>
      <c r="E9" s="19">
        <f>E8*0.2</f>
        <v>47480</v>
      </c>
    </row>
    <row r="10" spans="1:6" x14ac:dyDescent="0.3">
      <c r="A10" s="94" t="s">
        <v>4</v>
      </c>
      <c r="B10" s="94"/>
      <c r="C10" s="94"/>
      <c r="D10" s="94"/>
      <c r="E10" s="20">
        <f>E8+E9</f>
        <v>284880</v>
      </c>
    </row>
  </sheetData>
  <mergeCells count="3">
    <mergeCell ref="A8:D8"/>
    <mergeCell ref="A9:D9"/>
    <mergeCell ref="A10:D10"/>
  </mergeCells>
  <pageMargins left="0.7" right="0.7" top="0.75" bottom="0.75" header="0.3" footer="0.3"/>
  <pageSetup paperSize="9" orientation="portrait" horizontalDpi="4294967293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2749D-C0E0-4310-8B5E-835BE56200CE}">
  <dimension ref="A1:F42"/>
  <sheetViews>
    <sheetView topLeftCell="A22" workbookViewId="0">
      <selection activeCell="E14" sqref="E14"/>
    </sheetView>
  </sheetViews>
  <sheetFormatPr defaultRowHeight="14.4" x14ac:dyDescent="0.3"/>
  <cols>
    <col min="1" max="1" width="45.33203125" customWidth="1"/>
    <col min="2" max="2" width="6" customWidth="1"/>
    <col min="3" max="3" width="6.33203125" bestFit="1" customWidth="1"/>
    <col min="4" max="4" width="12.109375" customWidth="1"/>
    <col min="5" max="5" width="14.33203125" customWidth="1"/>
  </cols>
  <sheetData>
    <row r="1" spans="1:5" ht="18" x14ac:dyDescent="0.35">
      <c r="A1" s="25" t="s">
        <v>37</v>
      </c>
    </row>
    <row r="2" spans="1:5" ht="1.5" customHeight="1" x14ac:dyDescent="0.3">
      <c r="A2" s="18"/>
    </row>
    <row r="3" spans="1:5" x14ac:dyDescent="0.3">
      <c r="A3" s="37" t="s">
        <v>148</v>
      </c>
      <c r="B3" s="32"/>
      <c r="C3" s="32"/>
      <c r="D3" s="32"/>
      <c r="E3" s="32"/>
    </row>
    <row r="4" spans="1:5" ht="15" customHeight="1" x14ac:dyDescent="0.3">
      <c r="A4" s="48" t="s">
        <v>73</v>
      </c>
      <c r="B4" s="49" t="s">
        <v>30</v>
      </c>
      <c r="C4" s="49" t="s">
        <v>31</v>
      </c>
      <c r="D4" s="50" t="s">
        <v>1</v>
      </c>
      <c r="E4" s="51" t="s">
        <v>2</v>
      </c>
    </row>
    <row r="5" spans="1:5" ht="28.8" x14ac:dyDescent="0.3">
      <c r="A5" s="66" t="s">
        <v>74</v>
      </c>
      <c r="B5" s="59" t="s">
        <v>26</v>
      </c>
      <c r="C5" s="59">
        <v>445</v>
      </c>
      <c r="D5" s="67">
        <v>90</v>
      </c>
      <c r="E5" s="19">
        <f t="shared" ref="E5:E10" si="0">C5*D5</f>
        <v>40050</v>
      </c>
    </row>
    <row r="6" spans="1:5" x14ac:dyDescent="0.3">
      <c r="A6" s="66" t="s">
        <v>59</v>
      </c>
      <c r="B6" s="59" t="s">
        <v>27</v>
      </c>
      <c r="C6" s="59">
        <v>8</v>
      </c>
      <c r="D6" s="67">
        <v>300</v>
      </c>
      <c r="E6" s="19">
        <f t="shared" si="0"/>
        <v>2400</v>
      </c>
    </row>
    <row r="7" spans="1:5" x14ac:dyDescent="0.3">
      <c r="A7" s="66" t="s">
        <v>75</v>
      </c>
      <c r="B7" s="59" t="s">
        <v>26</v>
      </c>
      <c r="C7" s="59">
        <v>235</v>
      </c>
      <c r="D7" s="67">
        <v>120</v>
      </c>
      <c r="E7" s="19">
        <f t="shared" si="0"/>
        <v>28200</v>
      </c>
    </row>
    <row r="8" spans="1:5" x14ac:dyDescent="0.3">
      <c r="A8" s="66" t="s">
        <v>58</v>
      </c>
      <c r="B8" s="59" t="s">
        <v>27</v>
      </c>
      <c r="C8" s="59">
        <v>7</v>
      </c>
      <c r="D8" s="67">
        <v>300</v>
      </c>
      <c r="E8" s="19">
        <f t="shared" si="0"/>
        <v>2100</v>
      </c>
    </row>
    <row r="9" spans="1:5" x14ac:dyDescent="0.3">
      <c r="A9" s="66" t="s">
        <v>54</v>
      </c>
      <c r="B9" s="59" t="s">
        <v>27</v>
      </c>
      <c r="C9" s="59">
        <v>1</v>
      </c>
      <c r="D9" s="67">
        <v>22000</v>
      </c>
      <c r="E9" s="69">
        <f t="shared" si="0"/>
        <v>22000</v>
      </c>
    </row>
    <row r="10" spans="1:5" x14ac:dyDescent="0.3">
      <c r="A10" s="66" t="s">
        <v>76</v>
      </c>
      <c r="B10" s="59" t="s">
        <v>26</v>
      </c>
      <c r="C10" s="59">
        <v>100</v>
      </c>
      <c r="D10" s="67">
        <v>90</v>
      </c>
      <c r="E10" s="69">
        <f t="shared" si="0"/>
        <v>9000</v>
      </c>
    </row>
    <row r="11" spans="1:5" x14ac:dyDescent="0.3">
      <c r="A11" s="95" t="s">
        <v>3</v>
      </c>
      <c r="B11" s="95"/>
      <c r="C11" s="95"/>
      <c r="D11" s="95"/>
      <c r="E11" s="19">
        <f>SUM(E5:E10)</f>
        <v>103750</v>
      </c>
    </row>
    <row r="12" spans="1:5" x14ac:dyDescent="0.3">
      <c r="A12" s="96">
        <v>0.2</v>
      </c>
      <c r="B12" s="96"/>
      <c r="C12" s="96"/>
      <c r="D12" s="96"/>
      <c r="E12" s="19">
        <f>E11*0.2</f>
        <v>20750</v>
      </c>
    </row>
    <row r="13" spans="1:5" x14ac:dyDescent="0.3">
      <c r="A13" s="94" t="s">
        <v>4</v>
      </c>
      <c r="B13" s="94"/>
      <c r="C13" s="94"/>
      <c r="D13" s="94"/>
      <c r="E13" s="20">
        <f>E11+E12</f>
        <v>124500</v>
      </c>
    </row>
    <row r="15" spans="1:5" x14ac:dyDescent="0.3">
      <c r="A15" s="18" t="s">
        <v>88</v>
      </c>
    </row>
    <row r="16" spans="1:5" ht="28.8" x14ac:dyDescent="0.3">
      <c r="A16" s="48" t="s">
        <v>73</v>
      </c>
      <c r="B16" s="49" t="s">
        <v>30</v>
      </c>
      <c r="C16" s="49" t="s">
        <v>31</v>
      </c>
      <c r="D16" s="50" t="s">
        <v>1</v>
      </c>
      <c r="E16" s="51" t="s">
        <v>2</v>
      </c>
    </row>
    <row r="17" spans="1:6" x14ac:dyDescent="0.3">
      <c r="A17" s="66" t="s">
        <v>89</v>
      </c>
      <c r="B17" s="59" t="s">
        <v>26</v>
      </c>
      <c r="C17" s="59">
        <v>108</v>
      </c>
      <c r="D17" s="67">
        <v>90</v>
      </c>
      <c r="E17" s="19">
        <f>C17*D17</f>
        <v>9720</v>
      </c>
    </row>
    <row r="18" spans="1:6" x14ac:dyDescent="0.3">
      <c r="A18" s="66" t="s">
        <v>42</v>
      </c>
      <c r="B18" s="59" t="s">
        <v>26</v>
      </c>
      <c r="C18" s="59">
        <v>50</v>
      </c>
      <c r="D18" s="67">
        <v>90</v>
      </c>
      <c r="E18" s="19">
        <f>C18*D18</f>
        <v>4500</v>
      </c>
    </row>
    <row r="19" spans="1:6" x14ac:dyDescent="0.3">
      <c r="A19" s="66" t="s">
        <v>115</v>
      </c>
      <c r="B19" s="59" t="s">
        <v>27</v>
      </c>
      <c r="C19" s="59">
        <v>1</v>
      </c>
      <c r="D19" s="79">
        <v>280000</v>
      </c>
      <c r="E19" s="69">
        <f>C19*D19</f>
        <v>280000</v>
      </c>
      <c r="F19" s="73"/>
    </row>
    <row r="20" spans="1:6" ht="28.8" x14ac:dyDescent="0.3">
      <c r="A20" s="22" t="s">
        <v>39</v>
      </c>
      <c r="B20" s="21" t="s">
        <v>27</v>
      </c>
      <c r="C20" s="21">
        <v>1</v>
      </c>
      <c r="D20" s="69">
        <v>125000</v>
      </c>
      <c r="E20" s="69">
        <f>C20*D20</f>
        <v>125000</v>
      </c>
    </row>
    <row r="21" spans="1:6" x14ac:dyDescent="0.3">
      <c r="A21" s="95" t="s">
        <v>3</v>
      </c>
      <c r="B21" s="95"/>
      <c r="C21" s="95"/>
      <c r="D21" s="95"/>
      <c r="E21" s="19">
        <f>SUM(E17:E20)</f>
        <v>419220</v>
      </c>
    </row>
    <row r="22" spans="1:6" x14ac:dyDescent="0.3">
      <c r="A22" s="96">
        <v>0.2</v>
      </c>
      <c r="B22" s="96"/>
      <c r="C22" s="96"/>
      <c r="D22" s="96"/>
      <c r="E22" s="19">
        <f>E21*0.2</f>
        <v>83844</v>
      </c>
    </row>
    <row r="23" spans="1:6" x14ac:dyDescent="0.3">
      <c r="A23" s="94" t="s">
        <v>4</v>
      </c>
      <c r="B23" s="94"/>
      <c r="C23" s="94"/>
      <c r="D23" s="94"/>
      <c r="E23" s="20">
        <f>E21+E22</f>
        <v>503064</v>
      </c>
    </row>
    <row r="25" spans="1:6" x14ac:dyDescent="0.3">
      <c r="A25" s="18" t="s">
        <v>90</v>
      </c>
    </row>
    <row r="26" spans="1:6" ht="28.8" x14ac:dyDescent="0.3">
      <c r="A26" s="48" t="s">
        <v>73</v>
      </c>
      <c r="B26" s="49" t="s">
        <v>30</v>
      </c>
      <c r="C26" s="49" t="s">
        <v>31</v>
      </c>
      <c r="D26" s="50" t="s">
        <v>1</v>
      </c>
      <c r="E26" s="51" t="s">
        <v>2</v>
      </c>
    </row>
    <row r="27" spans="1:6" x14ac:dyDescent="0.3">
      <c r="A27" s="66" t="s">
        <v>91</v>
      </c>
      <c r="B27" s="59" t="s">
        <v>26</v>
      </c>
      <c r="C27" s="59">
        <v>3760</v>
      </c>
      <c r="D27" s="67">
        <v>80</v>
      </c>
      <c r="E27" s="19">
        <f t="shared" ref="E27:E32" si="1">C27*D27</f>
        <v>300800</v>
      </c>
    </row>
    <row r="28" spans="1:6" x14ac:dyDescent="0.3">
      <c r="A28" s="66" t="s">
        <v>59</v>
      </c>
      <c r="B28" s="59" t="s">
        <v>27</v>
      </c>
      <c r="C28" s="59">
        <v>35</v>
      </c>
      <c r="D28" s="67">
        <v>300</v>
      </c>
      <c r="E28" s="19">
        <f t="shared" si="1"/>
        <v>10500</v>
      </c>
    </row>
    <row r="29" spans="1:6" x14ac:dyDescent="0.3">
      <c r="A29" s="66" t="s">
        <v>75</v>
      </c>
      <c r="B29" s="59" t="s">
        <v>26</v>
      </c>
      <c r="C29" s="59">
        <v>1900</v>
      </c>
      <c r="D29" s="67">
        <v>120</v>
      </c>
      <c r="E29" s="19">
        <f t="shared" si="1"/>
        <v>228000</v>
      </c>
    </row>
    <row r="30" spans="1:6" x14ac:dyDescent="0.3">
      <c r="A30" s="66" t="s">
        <v>58</v>
      </c>
      <c r="B30" s="59" t="s">
        <v>27</v>
      </c>
      <c r="C30" s="59">
        <v>35</v>
      </c>
      <c r="D30" s="67">
        <v>300</v>
      </c>
      <c r="E30" s="19">
        <f t="shared" si="1"/>
        <v>10500</v>
      </c>
    </row>
    <row r="31" spans="1:6" x14ac:dyDescent="0.3">
      <c r="A31" s="66" t="s">
        <v>54</v>
      </c>
      <c r="B31" s="59" t="s">
        <v>27</v>
      </c>
      <c r="C31" s="59">
        <v>2</v>
      </c>
      <c r="D31" s="67">
        <v>22000</v>
      </c>
      <c r="E31" s="69">
        <f t="shared" si="1"/>
        <v>44000</v>
      </c>
    </row>
    <row r="32" spans="1:6" x14ac:dyDescent="0.3">
      <c r="A32" s="66" t="s">
        <v>76</v>
      </c>
      <c r="B32" s="59" t="s">
        <v>26</v>
      </c>
      <c r="C32" s="59">
        <v>1940</v>
      </c>
      <c r="D32" s="67">
        <v>90</v>
      </c>
      <c r="E32" s="69">
        <f t="shared" si="1"/>
        <v>174600</v>
      </c>
    </row>
    <row r="33" spans="1:5" x14ac:dyDescent="0.3">
      <c r="A33" s="95" t="s">
        <v>3</v>
      </c>
      <c r="B33" s="95"/>
      <c r="C33" s="95"/>
      <c r="D33" s="95"/>
      <c r="E33" s="19">
        <f>SUM(E27:E32)</f>
        <v>768400</v>
      </c>
    </row>
    <row r="34" spans="1:5" x14ac:dyDescent="0.3">
      <c r="A34" s="96">
        <v>0.2</v>
      </c>
      <c r="B34" s="96"/>
      <c r="C34" s="96"/>
      <c r="D34" s="96"/>
      <c r="E34" s="19">
        <f>E33*0.2</f>
        <v>153680</v>
      </c>
    </row>
    <row r="35" spans="1:5" x14ac:dyDescent="0.3">
      <c r="A35" s="94" t="s">
        <v>4</v>
      </c>
      <c r="B35" s="94"/>
      <c r="C35" s="94"/>
      <c r="D35" s="94"/>
      <c r="E35" s="20">
        <f>E33+E34</f>
        <v>922080</v>
      </c>
    </row>
    <row r="37" spans="1:5" x14ac:dyDescent="0.3">
      <c r="A37" s="18" t="s">
        <v>38</v>
      </c>
    </row>
    <row r="38" spans="1:5" ht="14.25" customHeight="1" x14ac:dyDescent="0.3">
      <c r="A38" s="48" t="s">
        <v>73</v>
      </c>
      <c r="B38" s="49" t="s">
        <v>30</v>
      </c>
      <c r="C38" s="49" t="s">
        <v>31</v>
      </c>
      <c r="D38" s="50" t="s">
        <v>1</v>
      </c>
      <c r="E38" s="57" t="s">
        <v>2</v>
      </c>
    </row>
    <row r="39" spans="1:5" ht="79.5" customHeight="1" x14ac:dyDescent="0.3">
      <c r="A39" s="7" t="s">
        <v>122</v>
      </c>
      <c r="B39" s="3" t="s">
        <v>27</v>
      </c>
      <c r="C39" s="21">
        <v>2</v>
      </c>
      <c r="D39" s="19">
        <v>28000</v>
      </c>
      <c r="E39" s="19">
        <f>C39*D39</f>
        <v>56000</v>
      </c>
    </row>
    <row r="40" spans="1:5" x14ac:dyDescent="0.3">
      <c r="A40" s="95" t="s">
        <v>3</v>
      </c>
      <c r="B40" s="95"/>
      <c r="C40" s="95"/>
      <c r="D40" s="95"/>
      <c r="E40" s="19">
        <f>SUM(E39)</f>
        <v>56000</v>
      </c>
    </row>
    <row r="41" spans="1:5" x14ac:dyDescent="0.3">
      <c r="A41" s="96" t="s">
        <v>66</v>
      </c>
      <c r="B41" s="96"/>
      <c r="C41" s="96"/>
      <c r="D41" s="96"/>
      <c r="E41" s="19">
        <f>E40*0.2</f>
        <v>11200</v>
      </c>
    </row>
    <row r="42" spans="1:5" x14ac:dyDescent="0.3">
      <c r="A42" s="94" t="s">
        <v>4</v>
      </c>
      <c r="B42" s="94"/>
      <c r="C42" s="94"/>
      <c r="D42" s="94"/>
      <c r="E42" s="20">
        <f>E40+E41</f>
        <v>67200</v>
      </c>
    </row>
  </sheetData>
  <mergeCells count="12">
    <mergeCell ref="A11:D11"/>
    <mergeCell ref="A12:D12"/>
    <mergeCell ref="A13:D13"/>
    <mergeCell ref="A40:D40"/>
    <mergeCell ref="A41:D41"/>
    <mergeCell ref="A42:D42"/>
    <mergeCell ref="A35:D35"/>
    <mergeCell ref="A21:D21"/>
    <mergeCell ref="A22:D22"/>
    <mergeCell ref="A23:D23"/>
    <mergeCell ref="A33:D33"/>
    <mergeCell ref="A34:D34"/>
  </mergeCells>
  <pageMargins left="0.7" right="0.7" top="0.75" bottom="0.75" header="0.3" footer="0.3"/>
  <pageSetup paperSize="9" orientation="portrait" horizontalDpi="4294967293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2DF4D-B5B6-4CFA-B470-DCE70144BED6}">
  <dimension ref="A1:E26"/>
  <sheetViews>
    <sheetView topLeftCell="A6" zoomScaleNormal="100" workbookViewId="0">
      <selection activeCell="D26" sqref="D26"/>
    </sheetView>
  </sheetViews>
  <sheetFormatPr defaultRowHeight="14.4" x14ac:dyDescent="0.3"/>
  <cols>
    <col min="1" max="1" width="49" customWidth="1"/>
    <col min="2" max="2" width="5.44140625" bestFit="1" customWidth="1"/>
    <col min="3" max="3" width="6.33203125" bestFit="1" customWidth="1"/>
    <col min="4" max="4" width="16.88671875" customWidth="1"/>
    <col min="5" max="5" width="14.5546875" customWidth="1"/>
  </cols>
  <sheetData>
    <row r="1" spans="1:5" ht="18" x14ac:dyDescent="0.35">
      <c r="A1" s="25" t="s">
        <v>22</v>
      </c>
    </row>
    <row r="2" spans="1:5" ht="2.25" customHeight="1" x14ac:dyDescent="0.3">
      <c r="A2" s="18"/>
    </row>
    <row r="3" spans="1:5" x14ac:dyDescent="0.3">
      <c r="A3" s="18" t="s">
        <v>40</v>
      </c>
    </row>
    <row r="4" spans="1:5" x14ac:dyDescent="0.3">
      <c r="A4" s="48" t="s">
        <v>73</v>
      </c>
      <c r="B4" s="49" t="s">
        <v>30</v>
      </c>
      <c r="C4" s="49" t="s">
        <v>31</v>
      </c>
      <c r="D4" s="50" t="s">
        <v>1</v>
      </c>
      <c r="E4" s="57" t="s">
        <v>2</v>
      </c>
    </row>
    <row r="5" spans="1:5" ht="57.6" x14ac:dyDescent="0.3">
      <c r="A5" s="38" t="s">
        <v>72</v>
      </c>
      <c r="B5" s="34" t="s">
        <v>27</v>
      </c>
      <c r="C5" s="56">
        <v>2</v>
      </c>
      <c r="D5" s="35">
        <v>35000</v>
      </c>
      <c r="E5" s="35">
        <f>C5*D5</f>
        <v>70000</v>
      </c>
    </row>
    <row r="6" spans="1:5" x14ac:dyDescent="0.3">
      <c r="A6" s="91" t="s">
        <v>3</v>
      </c>
      <c r="B6" s="91"/>
      <c r="C6" s="91"/>
      <c r="D6" s="91"/>
      <c r="E6" s="35">
        <f>SUM(E5)</f>
        <v>70000</v>
      </c>
    </row>
    <row r="7" spans="1:5" x14ac:dyDescent="0.3">
      <c r="A7" s="97" t="s">
        <v>66</v>
      </c>
      <c r="B7" s="97"/>
      <c r="C7" s="97"/>
      <c r="D7" s="97"/>
      <c r="E7" s="35">
        <f>E6*0.2</f>
        <v>14000</v>
      </c>
    </row>
    <row r="8" spans="1:5" x14ac:dyDescent="0.3">
      <c r="A8" s="93" t="s">
        <v>4</v>
      </c>
      <c r="B8" s="93"/>
      <c r="C8" s="93"/>
      <c r="D8" s="93"/>
      <c r="E8" s="36">
        <f>E6+E7</f>
        <v>84000</v>
      </c>
    </row>
    <row r="9" spans="1:5" x14ac:dyDescent="0.3">
      <c r="A9" s="43"/>
      <c r="B9" s="43"/>
      <c r="C9" s="44"/>
      <c r="D9" s="45"/>
      <c r="E9" s="46"/>
    </row>
    <row r="10" spans="1:5" x14ac:dyDescent="0.3">
      <c r="A10" s="37" t="s">
        <v>41</v>
      </c>
      <c r="B10" s="32"/>
      <c r="C10" s="32"/>
      <c r="D10" s="47"/>
      <c r="E10" s="47"/>
    </row>
    <row r="11" spans="1:5" x14ac:dyDescent="0.3">
      <c r="A11" s="48" t="s">
        <v>73</v>
      </c>
      <c r="B11" s="49" t="s">
        <v>30</v>
      </c>
      <c r="C11" s="49" t="s">
        <v>31</v>
      </c>
      <c r="D11" s="50" t="s">
        <v>1</v>
      </c>
      <c r="E11" s="57" t="s">
        <v>2</v>
      </c>
    </row>
    <row r="12" spans="1:5" x14ac:dyDescent="0.3">
      <c r="A12" s="3" t="s">
        <v>42</v>
      </c>
      <c r="B12" s="3" t="s">
        <v>26</v>
      </c>
      <c r="C12" s="3">
        <v>1490</v>
      </c>
      <c r="D12" s="19">
        <v>80</v>
      </c>
      <c r="E12" s="19">
        <f t="shared" ref="E12:E22" si="0">C12*D12</f>
        <v>119200</v>
      </c>
    </row>
    <row r="13" spans="1:5" x14ac:dyDescent="0.3">
      <c r="A13" s="3" t="s">
        <v>28</v>
      </c>
      <c r="B13" s="3" t="s">
        <v>26</v>
      </c>
      <c r="C13" s="3">
        <v>100</v>
      </c>
      <c r="D13" s="19">
        <v>80</v>
      </c>
      <c r="E13" s="19">
        <f t="shared" si="0"/>
        <v>8000</v>
      </c>
    </row>
    <row r="14" spans="1:5" x14ac:dyDescent="0.3">
      <c r="A14" s="3" t="s">
        <v>96</v>
      </c>
      <c r="B14" s="3" t="s">
        <v>27</v>
      </c>
      <c r="C14" s="3">
        <v>1</v>
      </c>
      <c r="D14" s="19">
        <v>300</v>
      </c>
      <c r="E14" s="19">
        <f t="shared" si="0"/>
        <v>300</v>
      </c>
    </row>
    <row r="15" spans="1:5" x14ac:dyDescent="0.3">
      <c r="A15" s="3" t="s">
        <v>79</v>
      </c>
      <c r="B15" s="3" t="s">
        <v>27</v>
      </c>
      <c r="C15" s="3">
        <v>27</v>
      </c>
      <c r="D15" s="19">
        <v>300</v>
      </c>
      <c r="E15" s="19">
        <f t="shared" si="0"/>
        <v>8100</v>
      </c>
    </row>
    <row r="16" spans="1:5" x14ac:dyDescent="0.3">
      <c r="A16" s="3" t="s">
        <v>87</v>
      </c>
      <c r="B16" s="3" t="s">
        <v>27</v>
      </c>
      <c r="C16" s="3">
        <v>1</v>
      </c>
      <c r="D16" s="69">
        <v>2800</v>
      </c>
      <c r="E16" s="19">
        <f t="shared" si="0"/>
        <v>2800</v>
      </c>
    </row>
    <row r="17" spans="1:5" s="29" customFormat="1" x14ac:dyDescent="0.3">
      <c r="A17" s="4" t="s">
        <v>54</v>
      </c>
      <c r="B17" s="8" t="s">
        <v>27</v>
      </c>
      <c r="C17" s="8">
        <v>1</v>
      </c>
      <c r="D17" s="6">
        <v>20000</v>
      </c>
      <c r="E17" s="6">
        <f t="shared" si="0"/>
        <v>20000</v>
      </c>
    </row>
    <row r="18" spans="1:5" s="29" customFormat="1" x14ac:dyDescent="0.3">
      <c r="A18" s="4" t="s">
        <v>65</v>
      </c>
      <c r="B18" s="8" t="s">
        <v>26</v>
      </c>
      <c r="C18" s="8">
        <v>435</v>
      </c>
      <c r="D18" s="6">
        <v>70</v>
      </c>
      <c r="E18" s="6">
        <f t="shared" si="0"/>
        <v>30450</v>
      </c>
    </row>
    <row r="19" spans="1:5" s="29" customFormat="1" x14ac:dyDescent="0.3">
      <c r="A19" s="30" t="s">
        <v>64</v>
      </c>
      <c r="B19" s="8" t="s">
        <v>26</v>
      </c>
      <c r="C19" s="8">
        <v>110</v>
      </c>
      <c r="D19" s="6">
        <v>120</v>
      </c>
      <c r="E19" s="6">
        <f t="shared" si="0"/>
        <v>13200</v>
      </c>
    </row>
    <row r="20" spans="1:5" s="29" customFormat="1" x14ac:dyDescent="0.3">
      <c r="A20" s="30" t="s">
        <v>95</v>
      </c>
      <c r="B20" s="8" t="s">
        <v>27</v>
      </c>
      <c r="C20" s="8">
        <v>2</v>
      </c>
      <c r="D20" s="6">
        <v>300</v>
      </c>
      <c r="E20" s="6">
        <f t="shared" si="0"/>
        <v>600</v>
      </c>
    </row>
    <row r="21" spans="1:5" s="29" customFormat="1" ht="14.25" customHeight="1" x14ac:dyDescent="0.3">
      <c r="A21" s="30" t="s">
        <v>105</v>
      </c>
      <c r="B21" s="8" t="s">
        <v>27</v>
      </c>
      <c r="C21" s="8">
        <v>26</v>
      </c>
      <c r="D21" s="6">
        <v>300</v>
      </c>
      <c r="E21" s="6">
        <f t="shared" si="0"/>
        <v>7800</v>
      </c>
    </row>
    <row r="22" spans="1:5" s="29" customFormat="1" ht="16.5" customHeight="1" x14ac:dyDescent="0.3">
      <c r="A22" s="30" t="s">
        <v>63</v>
      </c>
      <c r="B22" s="8" t="s">
        <v>26</v>
      </c>
      <c r="C22" s="8">
        <v>1210</v>
      </c>
      <c r="D22" s="6">
        <v>120</v>
      </c>
      <c r="E22" s="6">
        <f t="shared" si="0"/>
        <v>145200</v>
      </c>
    </row>
    <row r="23" spans="1:5" x14ac:dyDescent="0.3">
      <c r="A23" s="95" t="s">
        <v>3</v>
      </c>
      <c r="B23" s="95"/>
      <c r="C23" s="95"/>
      <c r="D23" s="95"/>
      <c r="E23" s="19">
        <f>SUM(E12:E22)</f>
        <v>355650</v>
      </c>
    </row>
    <row r="24" spans="1:5" x14ac:dyDescent="0.3">
      <c r="A24" s="96" t="s">
        <v>66</v>
      </c>
      <c r="B24" s="96"/>
      <c r="C24" s="96"/>
      <c r="D24" s="96"/>
      <c r="E24" s="19">
        <f>E23*0.2</f>
        <v>71130</v>
      </c>
    </row>
    <row r="25" spans="1:5" x14ac:dyDescent="0.3">
      <c r="A25" s="94" t="s">
        <v>4</v>
      </c>
      <c r="B25" s="94"/>
      <c r="C25" s="94"/>
      <c r="D25" s="94"/>
      <c r="E25" s="20">
        <f>E23+E24</f>
        <v>426780</v>
      </c>
    </row>
    <row r="26" spans="1:5" x14ac:dyDescent="0.3">
      <c r="A26" s="31"/>
      <c r="B26" s="31"/>
      <c r="C26" s="31"/>
      <c r="D26" s="31"/>
      <c r="E26" s="26"/>
    </row>
  </sheetData>
  <mergeCells count="6">
    <mergeCell ref="A25:D25"/>
    <mergeCell ref="A6:D6"/>
    <mergeCell ref="A7:D7"/>
    <mergeCell ref="A8:D8"/>
    <mergeCell ref="A23:D23"/>
    <mergeCell ref="A24:D24"/>
  </mergeCells>
  <pageMargins left="0.7" right="0.7" top="0.75" bottom="0.75" header="0.3" footer="0.3"/>
  <pageSetup paperSize="9" orientation="portrait" horizontalDpi="4294967293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6D621-156A-427D-A42D-D6FFE25F9C82}">
  <dimension ref="A1:E18"/>
  <sheetViews>
    <sheetView topLeftCell="A7" workbookViewId="0">
      <selection activeCell="B6" sqref="B6"/>
    </sheetView>
  </sheetViews>
  <sheetFormatPr defaultRowHeight="14.4" x14ac:dyDescent="0.3"/>
  <cols>
    <col min="1" max="1" width="50.5546875" customWidth="1"/>
    <col min="2" max="2" width="5.44140625" bestFit="1" customWidth="1"/>
    <col min="3" max="3" width="6.33203125" bestFit="1" customWidth="1"/>
    <col min="4" max="4" width="12.6640625" customWidth="1"/>
    <col min="5" max="5" width="14" customWidth="1"/>
  </cols>
  <sheetData>
    <row r="1" spans="1:5" ht="18" x14ac:dyDescent="0.35">
      <c r="A1" s="25" t="s">
        <v>23</v>
      </c>
    </row>
    <row r="2" spans="1:5" ht="1.5" customHeight="1" x14ac:dyDescent="0.3">
      <c r="A2" s="18"/>
    </row>
    <row r="3" spans="1:5" x14ac:dyDescent="0.3">
      <c r="A3" s="18" t="s">
        <v>84</v>
      </c>
      <c r="D3" s="17"/>
      <c r="E3" s="17"/>
    </row>
    <row r="4" spans="1:5" ht="28.8" x14ac:dyDescent="0.3">
      <c r="A4" s="48" t="s">
        <v>73</v>
      </c>
      <c r="B4" s="49" t="s">
        <v>30</v>
      </c>
      <c r="C4" s="49" t="s">
        <v>31</v>
      </c>
      <c r="D4" s="50" t="s">
        <v>1</v>
      </c>
      <c r="E4" s="51" t="s">
        <v>2</v>
      </c>
    </row>
    <row r="5" spans="1:5" ht="28.8" x14ac:dyDescent="0.3">
      <c r="A5" s="22" t="s">
        <v>104</v>
      </c>
      <c r="B5" s="21" t="s">
        <v>26</v>
      </c>
      <c r="C5" s="76">
        <v>490</v>
      </c>
      <c r="D5" s="19">
        <v>90</v>
      </c>
      <c r="E5" s="19">
        <f>C5*D5</f>
        <v>44100</v>
      </c>
    </row>
    <row r="6" spans="1:5" x14ac:dyDescent="0.3">
      <c r="A6" s="22" t="s">
        <v>103</v>
      </c>
      <c r="B6" s="21" t="s">
        <v>27</v>
      </c>
      <c r="C6" s="76">
        <v>4</v>
      </c>
      <c r="D6" s="19">
        <v>300</v>
      </c>
      <c r="E6" s="19">
        <f>C6*D6</f>
        <v>1200</v>
      </c>
    </row>
    <row r="7" spans="1:5" x14ac:dyDescent="0.3">
      <c r="A7" s="95" t="s">
        <v>3</v>
      </c>
      <c r="B7" s="95"/>
      <c r="C7" s="95"/>
      <c r="D7" s="95"/>
      <c r="E7" s="19">
        <f>SUM(E5:E6)</f>
        <v>45300</v>
      </c>
    </row>
    <row r="8" spans="1:5" x14ac:dyDescent="0.3">
      <c r="A8" s="96" t="s">
        <v>66</v>
      </c>
      <c r="B8" s="96"/>
      <c r="C8" s="96"/>
      <c r="D8" s="96"/>
      <c r="E8" s="19">
        <f>E7*0.2</f>
        <v>9060</v>
      </c>
    </row>
    <row r="9" spans="1:5" x14ac:dyDescent="0.3">
      <c r="A9" s="94" t="s">
        <v>4</v>
      </c>
      <c r="B9" s="94"/>
      <c r="C9" s="94"/>
      <c r="D9" s="94"/>
      <c r="E9" s="20">
        <f>E7+E8</f>
        <v>54360</v>
      </c>
    </row>
    <row r="11" spans="1:5" x14ac:dyDescent="0.3">
      <c r="A11" s="18" t="s">
        <v>85</v>
      </c>
    </row>
    <row r="12" spans="1:5" ht="28.8" x14ac:dyDescent="0.3">
      <c r="A12" s="48" t="s">
        <v>73</v>
      </c>
      <c r="B12" s="49" t="s">
        <v>30</v>
      </c>
      <c r="C12" s="49" t="s">
        <v>31</v>
      </c>
      <c r="D12" s="50" t="s">
        <v>1</v>
      </c>
      <c r="E12" s="51" t="s">
        <v>2</v>
      </c>
    </row>
    <row r="13" spans="1:5" x14ac:dyDescent="0.3">
      <c r="A13" s="21" t="s">
        <v>113</v>
      </c>
      <c r="B13" s="21" t="s">
        <v>27</v>
      </c>
      <c r="C13" s="21">
        <v>1</v>
      </c>
      <c r="D13" s="69">
        <v>175000</v>
      </c>
      <c r="E13" s="19">
        <f>C13*D13</f>
        <v>175000</v>
      </c>
    </row>
    <row r="14" spans="1:5" ht="57.6" x14ac:dyDescent="0.3">
      <c r="A14" s="7" t="s">
        <v>67</v>
      </c>
      <c r="B14" s="3" t="s">
        <v>27</v>
      </c>
      <c r="C14" s="8">
        <v>1</v>
      </c>
      <c r="D14" s="6">
        <v>20000</v>
      </c>
      <c r="E14" s="19">
        <f>C14*D14</f>
        <v>20000</v>
      </c>
    </row>
    <row r="15" spans="1:5" x14ac:dyDescent="0.3">
      <c r="A15" s="22" t="s">
        <v>65</v>
      </c>
      <c r="B15" s="3" t="s">
        <v>26</v>
      </c>
      <c r="C15" s="76">
        <v>40</v>
      </c>
      <c r="D15" s="19">
        <v>120</v>
      </c>
      <c r="E15" s="19">
        <f>C15*D15</f>
        <v>4800</v>
      </c>
    </row>
    <row r="16" spans="1:5" x14ac:dyDescent="0.3">
      <c r="A16" s="95" t="s">
        <v>3</v>
      </c>
      <c r="B16" s="95"/>
      <c r="C16" s="95"/>
      <c r="D16" s="95"/>
      <c r="E16" s="19">
        <f>SUM(E13:E15)</f>
        <v>199800</v>
      </c>
    </row>
    <row r="17" spans="1:5" x14ac:dyDescent="0.3">
      <c r="A17" s="96" t="s">
        <v>66</v>
      </c>
      <c r="B17" s="96"/>
      <c r="C17" s="96"/>
      <c r="D17" s="96"/>
      <c r="E17" s="19">
        <f>E16*0.2</f>
        <v>39960</v>
      </c>
    </row>
    <row r="18" spans="1:5" x14ac:dyDescent="0.3">
      <c r="A18" s="94" t="s">
        <v>4</v>
      </c>
      <c r="B18" s="94"/>
      <c r="C18" s="94"/>
      <c r="D18" s="94"/>
      <c r="E18" s="20">
        <f>E16+E17</f>
        <v>239760</v>
      </c>
    </row>
  </sheetData>
  <mergeCells count="6">
    <mergeCell ref="A18:D18"/>
    <mergeCell ref="A7:D7"/>
    <mergeCell ref="A8:D8"/>
    <mergeCell ref="A9:D9"/>
    <mergeCell ref="A16:D16"/>
    <mergeCell ref="A17:D17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5A2D8-4CD8-47E6-99CC-04DA46EC1ECA}">
  <dimension ref="A1:E35"/>
  <sheetViews>
    <sheetView topLeftCell="A25" workbookViewId="0">
      <selection activeCell="D29" sqref="D29"/>
    </sheetView>
  </sheetViews>
  <sheetFormatPr defaultRowHeight="14.4" x14ac:dyDescent="0.3"/>
  <cols>
    <col min="1" max="1" width="45.5546875" customWidth="1"/>
    <col min="2" max="2" width="5.44140625" bestFit="1" customWidth="1"/>
    <col min="3" max="3" width="6.33203125" bestFit="1" customWidth="1"/>
    <col min="4" max="4" width="16.109375" bestFit="1" customWidth="1"/>
    <col min="5" max="5" width="14.33203125" bestFit="1" customWidth="1"/>
  </cols>
  <sheetData>
    <row r="1" spans="1:5" ht="18" x14ac:dyDescent="0.35">
      <c r="A1" s="25" t="s">
        <v>11</v>
      </c>
    </row>
    <row r="2" spans="1:5" ht="1.5" customHeight="1" x14ac:dyDescent="0.3"/>
    <row r="3" spans="1:5" x14ac:dyDescent="0.3">
      <c r="A3" s="18" t="s">
        <v>110</v>
      </c>
    </row>
    <row r="4" spans="1:5" ht="15.75" customHeight="1" x14ac:dyDescent="0.3">
      <c r="A4" s="48" t="s">
        <v>73</v>
      </c>
      <c r="B4" s="49" t="s">
        <v>30</v>
      </c>
      <c r="C4" s="49" t="s">
        <v>31</v>
      </c>
      <c r="D4" s="50" t="s">
        <v>1</v>
      </c>
      <c r="E4" s="51" t="s">
        <v>2</v>
      </c>
    </row>
    <row r="5" spans="1:5" ht="28.8" x14ac:dyDescent="0.3">
      <c r="A5" s="38" t="s">
        <v>108</v>
      </c>
      <c r="B5" s="33" t="s">
        <v>26</v>
      </c>
      <c r="C5" s="34">
        <v>550</v>
      </c>
      <c r="D5" s="35">
        <v>170</v>
      </c>
      <c r="E5" s="35">
        <f>C5*D5</f>
        <v>93500</v>
      </c>
    </row>
    <row r="6" spans="1:5" x14ac:dyDescent="0.3">
      <c r="A6" s="38" t="s">
        <v>109</v>
      </c>
      <c r="B6" s="33" t="s">
        <v>26</v>
      </c>
      <c r="C6" s="34">
        <v>580</v>
      </c>
      <c r="D6" s="35">
        <v>170</v>
      </c>
      <c r="E6" s="35">
        <f>C6*D6</f>
        <v>98600</v>
      </c>
    </row>
    <row r="7" spans="1:5" x14ac:dyDescent="0.3">
      <c r="A7" s="38" t="s">
        <v>147</v>
      </c>
      <c r="B7" s="33" t="s">
        <v>27</v>
      </c>
      <c r="C7" s="34">
        <v>2</v>
      </c>
      <c r="D7" s="35">
        <v>15000</v>
      </c>
      <c r="E7" s="35">
        <f>C7*D7</f>
        <v>30000</v>
      </c>
    </row>
    <row r="8" spans="1:5" ht="28.8" x14ac:dyDescent="0.3">
      <c r="A8" s="38" t="s">
        <v>150</v>
      </c>
      <c r="B8" s="33" t="s">
        <v>27</v>
      </c>
      <c r="C8" s="34">
        <v>1200</v>
      </c>
      <c r="D8" s="35">
        <v>170</v>
      </c>
      <c r="E8" s="35">
        <f>C8*D8</f>
        <v>204000</v>
      </c>
    </row>
    <row r="9" spans="1:5" x14ac:dyDescent="0.3">
      <c r="A9" s="91" t="s">
        <v>3</v>
      </c>
      <c r="B9" s="91"/>
      <c r="C9" s="91"/>
      <c r="D9" s="91"/>
      <c r="E9" s="35">
        <f>SUM(E5:E8)</f>
        <v>426100</v>
      </c>
    </row>
    <row r="10" spans="1:5" x14ac:dyDescent="0.3">
      <c r="A10" s="92" t="s">
        <v>66</v>
      </c>
      <c r="B10" s="92"/>
      <c r="C10" s="92"/>
      <c r="D10" s="92"/>
      <c r="E10" s="35">
        <f>E9*0.2</f>
        <v>85220</v>
      </c>
    </row>
    <row r="11" spans="1:5" x14ac:dyDescent="0.3">
      <c r="A11" s="93" t="s">
        <v>4</v>
      </c>
      <c r="B11" s="93"/>
      <c r="C11" s="93"/>
      <c r="D11" s="93"/>
      <c r="E11" s="36">
        <f>E9+E10</f>
        <v>511320</v>
      </c>
    </row>
    <row r="13" spans="1:5" x14ac:dyDescent="0.3">
      <c r="A13" s="18" t="s">
        <v>118</v>
      </c>
    </row>
    <row r="14" spans="1:5" ht="16.5" customHeight="1" x14ac:dyDescent="0.3">
      <c r="A14" s="48" t="s">
        <v>73</v>
      </c>
      <c r="B14" s="49" t="s">
        <v>30</v>
      </c>
      <c r="C14" s="49" t="s">
        <v>31</v>
      </c>
      <c r="D14" s="50" t="s">
        <v>1</v>
      </c>
      <c r="E14" s="51" t="s">
        <v>2</v>
      </c>
    </row>
    <row r="15" spans="1:5" x14ac:dyDescent="0.3">
      <c r="A15" s="38" t="s">
        <v>94</v>
      </c>
      <c r="B15" s="33" t="s">
        <v>26</v>
      </c>
      <c r="C15" s="34">
        <v>240</v>
      </c>
      <c r="D15" s="35">
        <v>90</v>
      </c>
      <c r="E15" s="35">
        <f>C15*D15</f>
        <v>21600</v>
      </c>
    </row>
    <row r="16" spans="1:5" x14ac:dyDescent="0.3">
      <c r="A16" s="38" t="s">
        <v>96</v>
      </c>
      <c r="B16" s="33" t="s">
        <v>27</v>
      </c>
      <c r="C16" s="34">
        <v>7</v>
      </c>
      <c r="D16" s="35">
        <v>300</v>
      </c>
      <c r="E16" s="35">
        <f>C16*D16</f>
        <v>2100</v>
      </c>
    </row>
    <row r="17" spans="1:5" x14ac:dyDescent="0.3">
      <c r="A17" s="38" t="s">
        <v>92</v>
      </c>
      <c r="B17" s="33" t="s">
        <v>26</v>
      </c>
      <c r="C17" s="34">
        <v>220</v>
      </c>
      <c r="D17" s="35">
        <v>120</v>
      </c>
      <c r="E17" s="35">
        <f>C17*D17</f>
        <v>26400</v>
      </c>
    </row>
    <row r="18" spans="1:5" ht="14.25" customHeight="1" x14ac:dyDescent="0.3">
      <c r="A18" s="38" t="s">
        <v>95</v>
      </c>
      <c r="B18" s="33" t="s">
        <v>27</v>
      </c>
      <c r="C18" s="34">
        <v>7</v>
      </c>
      <c r="D18" s="35">
        <v>300</v>
      </c>
      <c r="E18" s="35">
        <f>C18*D18</f>
        <v>2100</v>
      </c>
    </row>
    <row r="19" spans="1:5" x14ac:dyDescent="0.3">
      <c r="A19" s="91" t="s">
        <v>3</v>
      </c>
      <c r="B19" s="91"/>
      <c r="C19" s="91"/>
      <c r="D19" s="91"/>
      <c r="E19" s="35">
        <f>SUM(E15:E18)</f>
        <v>52200</v>
      </c>
    </row>
    <row r="20" spans="1:5" x14ac:dyDescent="0.3">
      <c r="A20" s="92" t="s">
        <v>66</v>
      </c>
      <c r="B20" s="92"/>
      <c r="C20" s="92"/>
      <c r="D20" s="92"/>
      <c r="E20" s="35">
        <f>E19*0.2</f>
        <v>10440</v>
      </c>
    </row>
    <row r="21" spans="1:5" x14ac:dyDescent="0.3">
      <c r="A21" s="93" t="s">
        <v>4</v>
      </c>
      <c r="B21" s="93"/>
      <c r="C21" s="93"/>
      <c r="D21" s="93"/>
      <c r="E21" s="36">
        <f>E19+E20</f>
        <v>62640</v>
      </c>
    </row>
    <row r="23" spans="1:5" x14ac:dyDescent="0.3">
      <c r="A23" s="18" t="s">
        <v>140</v>
      </c>
    </row>
    <row r="24" spans="1:5" x14ac:dyDescent="0.3">
      <c r="A24" s="48" t="s">
        <v>73</v>
      </c>
      <c r="B24" s="49" t="s">
        <v>30</v>
      </c>
      <c r="C24" s="49" t="s">
        <v>31</v>
      </c>
      <c r="D24" s="50" t="s">
        <v>1</v>
      </c>
      <c r="E24" s="51" t="s">
        <v>2</v>
      </c>
    </row>
    <row r="25" spans="1:5" ht="28.8" x14ac:dyDescent="0.3">
      <c r="A25" s="38" t="s">
        <v>141</v>
      </c>
      <c r="B25" s="33" t="s">
        <v>27</v>
      </c>
      <c r="C25" s="34">
        <v>1</v>
      </c>
      <c r="D25" s="35">
        <v>37000</v>
      </c>
      <c r="E25" s="35">
        <f>C25*D25</f>
        <v>37000</v>
      </c>
    </row>
    <row r="26" spans="1:5" ht="28.8" x14ac:dyDescent="0.3">
      <c r="A26" s="38" t="s">
        <v>142</v>
      </c>
      <c r="B26" s="33" t="s">
        <v>26</v>
      </c>
      <c r="C26" s="34">
        <v>1</v>
      </c>
      <c r="D26" s="35">
        <v>53000</v>
      </c>
      <c r="E26" s="35">
        <f>C26*D26</f>
        <v>53000</v>
      </c>
    </row>
    <row r="27" spans="1:5" ht="28.8" x14ac:dyDescent="0.3">
      <c r="A27" s="38" t="s">
        <v>143</v>
      </c>
      <c r="B27" s="33" t="s">
        <v>27</v>
      </c>
      <c r="C27" s="34">
        <v>1</v>
      </c>
      <c r="D27" s="35">
        <v>40000</v>
      </c>
      <c r="E27" s="35">
        <f>C27*D27</f>
        <v>40000</v>
      </c>
    </row>
    <row r="28" spans="1:5" ht="43.2" x14ac:dyDescent="0.3">
      <c r="A28" s="38" t="s">
        <v>144</v>
      </c>
      <c r="B28" s="33" t="s">
        <v>27</v>
      </c>
      <c r="C28" s="34">
        <v>1</v>
      </c>
      <c r="D28" s="35">
        <v>57600</v>
      </c>
      <c r="E28" s="35">
        <f>C28*D28</f>
        <v>57600</v>
      </c>
    </row>
    <row r="29" spans="1:5" x14ac:dyDescent="0.3">
      <c r="A29" s="38" t="s">
        <v>54</v>
      </c>
      <c r="B29" s="33" t="s">
        <v>27</v>
      </c>
      <c r="C29" s="34">
        <v>1</v>
      </c>
      <c r="D29" s="35">
        <v>22000</v>
      </c>
      <c r="E29" s="35">
        <f>C29*D29</f>
        <v>22000</v>
      </c>
    </row>
    <row r="30" spans="1:5" x14ac:dyDescent="0.3">
      <c r="A30" s="91" t="s">
        <v>3</v>
      </c>
      <c r="B30" s="91"/>
      <c r="C30" s="91"/>
      <c r="D30" s="91"/>
      <c r="E30" s="35">
        <f>SUM(E25:E29)</f>
        <v>209600</v>
      </c>
    </row>
    <row r="31" spans="1:5" x14ac:dyDescent="0.3">
      <c r="A31" s="92" t="s">
        <v>66</v>
      </c>
      <c r="B31" s="92"/>
      <c r="C31" s="92"/>
      <c r="D31" s="92"/>
      <c r="E31" s="35">
        <f>E30*0.2</f>
        <v>41920</v>
      </c>
    </row>
    <row r="32" spans="1:5" x14ac:dyDescent="0.3">
      <c r="A32" s="93" t="s">
        <v>4</v>
      </c>
      <c r="B32" s="93"/>
      <c r="C32" s="93"/>
      <c r="D32" s="93"/>
      <c r="E32" s="36">
        <f>E30+E31</f>
        <v>251520</v>
      </c>
    </row>
    <row r="35" spans="3:3" x14ac:dyDescent="0.3">
      <c r="C35" t="s">
        <v>134</v>
      </c>
    </row>
  </sheetData>
  <mergeCells count="9">
    <mergeCell ref="A30:D30"/>
    <mergeCell ref="A31:D31"/>
    <mergeCell ref="A32:D32"/>
    <mergeCell ref="A21:D21"/>
    <mergeCell ref="A9:D9"/>
    <mergeCell ref="A10:D10"/>
    <mergeCell ref="A11:D11"/>
    <mergeCell ref="A19:D19"/>
    <mergeCell ref="A20:D20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3D86B-5615-427C-BF49-9EC4E35C0754}">
  <dimension ref="A1:E20"/>
  <sheetViews>
    <sheetView workbookViewId="0">
      <selection activeCell="E19" sqref="E19"/>
    </sheetView>
  </sheetViews>
  <sheetFormatPr defaultColWidth="9.109375" defaultRowHeight="15.6" x14ac:dyDescent="0.3"/>
  <cols>
    <col min="1" max="1" width="46.88671875" style="27" customWidth="1"/>
    <col min="2" max="2" width="5.44140625" style="27" bestFit="1" customWidth="1"/>
    <col min="3" max="3" width="6.33203125" style="27" bestFit="1" customWidth="1"/>
    <col min="4" max="4" width="11.44140625" style="27" customWidth="1"/>
    <col min="5" max="5" width="14.109375" style="27" customWidth="1"/>
    <col min="6" max="16384" width="9.109375" style="27"/>
  </cols>
  <sheetData>
    <row r="1" spans="1:5" ht="18" x14ac:dyDescent="0.35">
      <c r="A1" s="28" t="s">
        <v>61</v>
      </c>
    </row>
    <row r="2" spans="1:5" ht="1.5" customHeight="1" x14ac:dyDescent="0.3"/>
    <row r="3" spans="1:5" x14ac:dyDescent="0.3">
      <c r="A3" s="37" t="s">
        <v>106</v>
      </c>
      <c r="B3" s="32"/>
      <c r="C3" s="32"/>
      <c r="D3" s="32"/>
      <c r="E3" s="32"/>
    </row>
    <row r="4" spans="1:5" ht="28.8" x14ac:dyDescent="0.3">
      <c r="A4" s="48" t="s">
        <v>73</v>
      </c>
      <c r="B4" s="49" t="s">
        <v>30</v>
      </c>
      <c r="C4" s="49" t="s">
        <v>31</v>
      </c>
      <c r="D4" s="50" t="s">
        <v>1</v>
      </c>
      <c r="E4" s="51" t="s">
        <v>2</v>
      </c>
    </row>
    <row r="5" spans="1:5" s="72" customFormat="1" x14ac:dyDescent="0.3">
      <c r="A5" s="60" t="s">
        <v>28</v>
      </c>
      <c r="B5" s="59" t="s">
        <v>26</v>
      </c>
      <c r="C5" s="56">
        <v>2470</v>
      </c>
      <c r="D5" s="71">
        <v>90</v>
      </c>
      <c r="E5" s="71">
        <f t="shared" ref="E5:E10" si="0">C5*D5</f>
        <v>222300</v>
      </c>
    </row>
    <row r="6" spans="1:5" x14ac:dyDescent="0.3">
      <c r="A6" s="56" t="s">
        <v>59</v>
      </c>
      <c r="B6" s="59" t="s">
        <v>27</v>
      </c>
      <c r="C6" s="56">
        <v>66</v>
      </c>
      <c r="D6" s="71">
        <v>300</v>
      </c>
      <c r="E6" s="71">
        <f t="shared" si="0"/>
        <v>19800</v>
      </c>
    </row>
    <row r="7" spans="1:5" s="72" customFormat="1" x14ac:dyDescent="0.3">
      <c r="A7" s="60" t="s">
        <v>107</v>
      </c>
      <c r="B7" s="59" t="s">
        <v>26</v>
      </c>
      <c r="C7" s="56">
        <v>2040</v>
      </c>
      <c r="D7" s="71">
        <v>130</v>
      </c>
      <c r="E7" s="71">
        <f>C7*D7</f>
        <v>265200</v>
      </c>
    </row>
    <row r="8" spans="1:5" x14ac:dyDescent="0.3">
      <c r="A8" s="56" t="s">
        <v>58</v>
      </c>
      <c r="B8" s="59" t="s">
        <v>27</v>
      </c>
      <c r="C8" s="56">
        <v>70</v>
      </c>
      <c r="D8" s="71">
        <v>300</v>
      </c>
      <c r="E8" s="71">
        <f>C8*D8</f>
        <v>21000</v>
      </c>
    </row>
    <row r="9" spans="1:5" s="72" customFormat="1" x14ac:dyDescent="0.3">
      <c r="A9" s="56" t="s">
        <v>54</v>
      </c>
      <c r="B9" s="59" t="s">
        <v>27</v>
      </c>
      <c r="C9" s="56">
        <v>3</v>
      </c>
      <c r="D9" s="71">
        <v>20000</v>
      </c>
      <c r="E9" s="71">
        <f t="shared" si="0"/>
        <v>60000</v>
      </c>
    </row>
    <row r="10" spans="1:5" s="72" customFormat="1" x14ac:dyDescent="0.3">
      <c r="A10" s="60" t="s">
        <v>62</v>
      </c>
      <c r="B10" s="59" t="s">
        <v>26</v>
      </c>
      <c r="C10" s="56">
        <v>1400</v>
      </c>
      <c r="D10" s="71">
        <v>90</v>
      </c>
      <c r="E10" s="71">
        <f t="shared" si="0"/>
        <v>126000</v>
      </c>
    </row>
    <row r="11" spans="1:5" x14ac:dyDescent="0.3">
      <c r="A11" s="91" t="s">
        <v>3</v>
      </c>
      <c r="B11" s="91"/>
      <c r="C11" s="91"/>
      <c r="D11" s="91"/>
      <c r="E11" s="35">
        <f>SUM(E5:E10)</f>
        <v>714300</v>
      </c>
    </row>
    <row r="12" spans="1:5" x14ac:dyDescent="0.3">
      <c r="A12" s="92" t="s">
        <v>66</v>
      </c>
      <c r="B12" s="92"/>
      <c r="C12" s="92"/>
      <c r="D12" s="92"/>
      <c r="E12" s="35">
        <f>E11*0.2</f>
        <v>142860</v>
      </c>
    </row>
    <row r="13" spans="1:5" x14ac:dyDescent="0.3">
      <c r="A13" s="93" t="s">
        <v>4</v>
      </c>
      <c r="B13" s="93"/>
      <c r="C13" s="93"/>
      <c r="D13" s="93"/>
      <c r="E13" s="36">
        <f>E11+E12</f>
        <v>857160</v>
      </c>
    </row>
    <row r="15" spans="1:5" x14ac:dyDescent="0.3">
      <c r="A15" s="18" t="s">
        <v>86</v>
      </c>
    </row>
    <row r="16" spans="1:5" ht="14.25" customHeight="1" x14ac:dyDescent="0.3">
      <c r="A16" s="48" t="s">
        <v>73</v>
      </c>
      <c r="B16" s="49" t="s">
        <v>30</v>
      </c>
      <c r="C16" s="49" t="s">
        <v>31</v>
      </c>
      <c r="D16" s="50" t="s">
        <v>1</v>
      </c>
      <c r="E16" s="57" t="s">
        <v>2</v>
      </c>
    </row>
    <row r="17" spans="1:5" ht="61.5" customHeight="1" x14ac:dyDescent="0.3">
      <c r="A17" s="22" t="s">
        <v>119</v>
      </c>
      <c r="B17" s="21" t="s">
        <v>27</v>
      </c>
      <c r="C17" s="21">
        <v>1</v>
      </c>
      <c r="D17" s="69">
        <v>28000</v>
      </c>
      <c r="E17" s="19">
        <f>C17*D17</f>
        <v>28000</v>
      </c>
    </row>
    <row r="18" spans="1:5" x14ac:dyDescent="0.3">
      <c r="A18" s="95" t="s">
        <v>3</v>
      </c>
      <c r="B18" s="95"/>
      <c r="C18" s="95"/>
      <c r="D18" s="95"/>
      <c r="E18" s="19">
        <f>SUM(E17)</f>
        <v>28000</v>
      </c>
    </row>
    <row r="19" spans="1:5" x14ac:dyDescent="0.3">
      <c r="A19" s="96" t="s">
        <v>66</v>
      </c>
      <c r="B19" s="96"/>
      <c r="C19" s="96"/>
      <c r="D19" s="96"/>
      <c r="E19" s="19">
        <f>E18*0.2</f>
        <v>5600</v>
      </c>
    </row>
    <row r="20" spans="1:5" x14ac:dyDescent="0.3">
      <c r="A20" s="94" t="s">
        <v>4</v>
      </c>
      <c r="B20" s="94"/>
      <c r="C20" s="94"/>
      <c r="D20" s="94"/>
      <c r="E20" s="20">
        <f>E18+E19</f>
        <v>33600</v>
      </c>
    </row>
  </sheetData>
  <mergeCells count="6">
    <mergeCell ref="A20:D20"/>
    <mergeCell ref="A11:D11"/>
    <mergeCell ref="A12:D12"/>
    <mergeCell ref="A13:D13"/>
    <mergeCell ref="A18:D18"/>
    <mergeCell ref="A19:D19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5B134-EF6E-4EEF-8F0A-1066BCFF6B64}">
  <dimension ref="A1:E19"/>
  <sheetViews>
    <sheetView workbookViewId="0">
      <selection activeCell="E8" sqref="E8"/>
    </sheetView>
  </sheetViews>
  <sheetFormatPr defaultRowHeight="14.4" x14ac:dyDescent="0.3"/>
  <cols>
    <col min="1" max="1" width="52.6640625" customWidth="1"/>
    <col min="2" max="2" width="5.44140625" bestFit="1" customWidth="1"/>
    <col min="3" max="3" width="6.33203125" bestFit="1" customWidth="1"/>
    <col min="4" max="4" width="16.109375" bestFit="1" customWidth="1"/>
    <col min="5" max="5" width="14.33203125" bestFit="1" customWidth="1"/>
  </cols>
  <sheetData>
    <row r="1" spans="1:5" ht="18" x14ac:dyDescent="0.35">
      <c r="A1" s="25" t="s">
        <v>12</v>
      </c>
    </row>
    <row r="2" spans="1:5" ht="2.25" customHeight="1" x14ac:dyDescent="0.3"/>
    <row r="3" spans="1:5" x14ac:dyDescent="0.3">
      <c r="A3" s="18" t="s">
        <v>152</v>
      </c>
    </row>
    <row r="4" spans="1:5" x14ac:dyDescent="0.3">
      <c r="A4" s="48" t="s">
        <v>73</v>
      </c>
      <c r="B4" s="49" t="s">
        <v>30</v>
      </c>
      <c r="C4" s="49" t="s">
        <v>31</v>
      </c>
      <c r="D4" s="50" t="s">
        <v>1</v>
      </c>
      <c r="E4" s="51" t="s">
        <v>2</v>
      </c>
    </row>
    <row r="5" spans="1:5" ht="28.8" x14ac:dyDescent="0.3">
      <c r="A5" s="38" t="s">
        <v>151</v>
      </c>
      <c r="B5" s="33" t="s">
        <v>26</v>
      </c>
      <c r="C5" s="34">
        <v>1430</v>
      </c>
      <c r="D5" s="35">
        <v>90</v>
      </c>
      <c r="E5" s="35">
        <f>C5*D5</f>
        <v>128700</v>
      </c>
    </row>
    <row r="6" spans="1:5" ht="28.8" x14ac:dyDescent="0.3">
      <c r="A6" s="38" t="s">
        <v>153</v>
      </c>
      <c r="B6" s="33" t="s">
        <v>26</v>
      </c>
      <c r="C6" s="34">
        <v>732</v>
      </c>
      <c r="D6" s="35">
        <v>90</v>
      </c>
      <c r="E6" s="35">
        <f>C6*D6</f>
        <v>65880</v>
      </c>
    </row>
    <row r="7" spans="1:5" x14ac:dyDescent="0.3">
      <c r="A7" s="91" t="s">
        <v>3</v>
      </c>
      <c r="B7" s="91"/>
      <c r="C7" s="91"/>
      <c r="D7" s="91"/>
      <c r="E7" s="35">
        <f>SUM(E5:E6)</f>
        <v>194580</v>
      </c>
    </row>
    <row r="8" spans="1:5" x14ac:dyDescent="0.3">
      <c r="A8" s="97" t="s">
        <v>66</v>
      </c>
      <c r="B8" s="97"/>
      <c r="C8" s="97"/>
      <c r="D8" s="97"/>
      <c r="E8" s="35">
        <f>E7*0.2</f>
        <v>38916</v>
      </c>
    </row>
    <row r="9" spans="1:5" x14ac:dyDescent="0.3">
      <c r="A9" s="93" t="s">
        <v>4</v>
      </c>
      <c r="B9" s="93"/>
      <c r="C9" s="93"/>
      <c r="D9" s="93"/>
      <c r="E9" s="36">
        <f>E7+E8</f>
        <v>233496</v>
      </c>
    </row>
    <row r="10" spans="1:5" x14ac:dyDescent="0.3">
      <c r="A10" s="32"/>
      <c r="B10" s="32"/>
      <c r="C10" s="32"/>
      <c r="D10" s="32"/>
      <c r="E10" s="32"/>
    </row>
    <row r="11" spans="1:5" x14ac:dyDescent="0.3">
      <c r="A11" s="37" t="s">
        <v>52</v>
      </c>
      <c r="B11" s="32"/>
      <c r="C11" s="32"/>
      <c r="D11" s="32"/>
      <c r="E11" s="32"/>
    </row>
    <row r="12" spans="1:5" x14ac:dyDescent="0.3">
      <c r="A12" s="48" t="s">
        <v>73</v>
      </c>
      <c r="B12" s="49" t="s">
        <v>30</v>
      </c>
      <c r="C12" s="49" t="s">
        <v>31</v>
      </c>
      <c r="D12" s="50" t="s">
        <v>1</v>
      </c>
      <c r="E12" s="51" t="s">
        <v>2</v>
      </c>
    </row>
    <row r="13" spans="1:5" x14ac:dyDescent="0.3">
      <c r="A13" s="22" t="s">
        <v>78</v>
      </c>
      <c r="B13" s="82" t="s">
        <v>26</v>
      </c>
      <c r="C13" s="21">
        <v>1140</v>
      </c>
      <c r="D13" s="69">
        <v>90</v>
      </c>
      <c r="E13" s="69">
        <f>C13*D13</f>
        <v>102600</v>
      </c>
    </row>
    <row r="14" spans="1:5" ht="13.5" customHeight="1" x14ac:dyDescent="0.3">
      <c r="A14" s="22" t="s">
        <v>79</v>
      </c>
      <c r="B14" s="82" t="s">
        <v>27</v>
      </c>
      <c r="C14" s="21">
        <v>17</v>
      </c>
      <c r="D14" s="69">
        <v>300</v>
      </c>
      <c r="E14" s="69">
        <f>C14*D14</f>
        <v>5100</v>
      </c>
    </row>
    <row r="15" spans="1:5" ht="28.8" x14ac:dyDescent="0.3">
      <c r="A15" s="22" t="s">
        <v>93</v>
      </c>
      <c r="B15" s="82" t="s">
        <v>26</v>
      </c>
      <c r="C15" s="21">
        <v>1290</v>
      </c>
      <c r="D15" s="69">
        <v>130</v>
      </c>
      <c r="E15" s="69">
        <f>C15*D15</f>
        <v>167700</v>
      </c>
    </row>
    <row r="16" spans="1:5" x14ac:dyDescent="0.3">
      <c r="A16" s="22" t="s">
        <v>80</v>
      </c>
      <c r="B16" s="82" t="s">
        <v>27</v>
      </c>
      <c r="C16" s="21">
        <v>17</v>
      </c>
      <c r="D16" s="69">
        <v>300</v>
      </c>
      <c r="E16" s="69">
        <f>C16*D16</f>
        <v>5100</v>
      </c>
    </row>
    <row r="17" spans="1:5" x14ac:dyDescent="0.3">
      <c r="A17" s="95" t="s">
        <v>3</v>
      </c>
      <c r="B17" s="95"/>
      <c r="C17" s="95"/>
      <c r="D17" s="95"/>
      <c r="E17" s="19">
        <f>SUM(E13:E16)</f>
        <v>280500</v>
      </c>
    </row>
    <row r="18" spans="1:5" x14ac:dyDescent="0.3">
      <c r="A18" s="96" t="s">
        <v>66</v>
      </c>
      <c r="B18" s="96"/>
      <c r="C18" s="96"/>
      <c r="D18" s="96"/>
      <c r="E18" s="19">
        <f>E17*0.2</f>
        <v>56100</v>
      </c>
    </row>
    <row r="19" spans="1:5" x14ac:dyDescent="0.3">
      <c r="A19" s="94" t="s">
        <v>4</v>
      </c>
      <c r="B19" s="94"/>
      <c r="C19" s="94"/>
      <c r="D19" s="94"/>
      <c r="E19" s="20">
        <f>E17+E18</f>
        <v>336600</v>
      </c>
    </row>
  </sheetData>
  <mergeCells count="6">
    <mergeCell ref="A17:D17"/>
    <mergeCell ref="A18:D18"/>
    <mergeCell ref="A19:D19"/>
    <mergeCell ref="A7:D7"/>
    <mergeCell ref="A8:D8"/>
    <mergeCell ref="A9:D9"/>
  </mergeCells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92A1F-93E2-479A-BF77-DD6A5B9E96DF}">
  <dimension ref="A1:F32"/>
  <sheetViews>
    <sheetView workbookViewId="0">
      <selection activeCell="B15" sqref="B15"/>
    </sheetView>
  </sheetViews>
  <sheetFormatPr defaultRowHeight="14.4" x14ac:dyDescent="0.3"/>
  <cols>
    <col min="1" max="1" width="38.5546875" customWidth="1"/>
    <col min="2" max="2" width="13" customWidth="1"/>
    <col min="4" max="4" width="11.44140625" customWidth="1"/>
    <col min="5" max="5" width="14.5546875" customWidth="1"/>
  </cols>
  <sheetData>
    <row r="1" spans="1:5" ht="18" x14ac:dyDescent="0.35">
      <c r="A1" s="25" t="s">
        <v>13</v>
      </c>
    </row>
    <row r="2" spans="1:5" ht="1.5" customHeight="1" x14ac:dyDescent="0.3"/>
    <row r="3" spans="1:5" x14ac:dyDescent="0.3">
      <c r="A3" s="18" t="s">
        <v>156</v>
      </c>
    </row>
    <row r="4" spans="1:5" ht="28.8" x14ac:dyDescent="0.3">
      <c r="A4" s="48" t="s">
        <v>73</v>
      </c>
      <c r="B4" s="49" t="s">
        <v>30</v>
      </c>
      <c r="C4" s="49" t="s">
        <v>31</v>
      </c>
      <c r="D4" s="50" t="s">
        <v>1</v>
      </c>
      <c r="E4" s="51" t="s">
        <v>2</v>
      </c>
    </row>
    <row r="5" spans="1:5" ht="28.8" x14ac:dyDescent="0.3">
      <c r="A5" s="22" t="s">
        <v>125</v>
      </c>
      <c r="B5" s="82" t="s">
        <v>26</v>
      </c>
      <c r="C5" s="21">
        <v>280</v>
      </c>
      <c r="D5" s="69">
        <v>80</v>
      </c>
      <c r="E5" s="69">
        <f>C5*D5</f>
        <v>22400</v>
      </c>
    </row>
    <row r="6" spans="1:5" ht="28.8" x14ac:dyDescent="0.3">
      <c r="A6" s="22" t="s">
        <v>126</v>
      </c>
      <c r="B6" s="82" t="s">
        <v>26</v>
      </c>
      <c r="C6" s="21">
        <v>500</v>
      </c>
      <c r="D6" s="69">
        <v>120</v>
      </c>
      <c r="E6" s="69">
        <f t="shared" ref="E6:E7" si="0">C6*D6</f>
        <v>60000</v>
      </c>
    </row>
    <row r="7" spans="1:5" ht="28.8" x14ac:dyDescent="0.3">
      <c r="A7" s="22" t="s">
        <v>128</v>
      </c>
      <c r="B7" s="82" t="s">
        <v>27</v>
      </c>
      <c r="C7" s="21">
        <v>21</v>
      </c>
      <c r="D7" s="69">
        <v>300</v>
      </c>
      <c r="E7" s="69">
        <f t="shared" si="0"/>
        <v>6300</v>
      </c>
    </row>
    <row r="8" spans="1:5" x14ac:dyDescent="0.3">
      <c r="A8" s="95" t="s">
        <v>3</v>
      </c>
      <c r="B8" s="95"/>
      <c r="C8" s="95"/>
      <c r="D8" s="95"/>
      <c r="E8" s="19">
        <f>SUM(E5:E7)</f>
        <v>88700</v>
      </c>
    </row>
    <row r="9" spans="1:5" x14ac:dyDescent="0.3">
      <c r="A9" s="96" t="s">
        <v>66</v>
      </c>
      <c r="B9" s="96"/>
      <c r="C9" s="96"/>
      <c r="D9" s="96"/>
      <c r="E9" s="19">
        <f>E8*0.2</f>
        <v>17740</v>
      </c>
    </row>
    <row r="10" spans="1:5" x14ac:dyDescent="0.3">
      <c r="A10" s="94" t="s">
        <v>4</v>
      </c>
      <c r="B10" s="94"/>
      <c r="C10" s="94"/>
      <c r="D10" s="94"/>
      <c r="E10" s="20">
        <f>E8+E9</f>
        <v>106440</v>
      </c>
    </row>
    <row r="12" spans="1:5" x14ac:dyDescent="0.3">
      <c r="A12" s="18" t="s">
        <v>155</v>
      </c>
    </row>
    <row r="13" spans="1:5" ht="28.8" x14ac:dyDescent="0.3">
      <c r="A13" s="48" t="s">
        <v>73</v>
      </c>
      <c r="B13" s="49" t="s">
        <v>30</v>
      </c>
      <c r="C13" s="49" t="s">
        <v>31</v>
      </c>
      <c r="D13" s="50" t="s">
        <v>1</v>
      </c>
      <c r="E13" s="51" t="s">
        <v>2</v>
      </c>
    </row>
    <row r="14" spans="1:5" ht="30.75" customHeight="1" x14ac:dyDescent="0.3">
      <c r="A14" s="22" t="s">
        <v>131</v>
      </c>
      <c r="B14" s="82" t="s">
        <v>26</v>
      </c>
      <c r="C14" s="21">
        <v>555</v>
      </c>
      <c r="D14" s="69">
        <v>80</v>
      </c>
      <c r="E14" s="69">
        <f t="shared" ref="E14:E19" si="1">C14*D14</f>
        <v>44400</v>
      </c>
    </row>
    <row r="15" spans="1:5" ht="28.8" x14ac:dyDescent="0.3">
      <c r="A15" s="22" t="s">
        <v>127</v>
      </c>
      <c r="B15" s="82" t="s">
        <v>27</v>
      </c>
      <c r="C15" s="21">
        <v>8</v>
      </c>
      <c r="D15" s="69">
        <v>300</v>
      </c>
      <c r="E15" s="69">
        <f t="shared" si="1"/>
        <v>2400</v>
      </c>
    </row>
    <row r="16" spans="1:5" ht="28.8" x14ac:dyDescent="0.3">
      <c r="A16" s="22" t="s">
        <v>129</v>
      </c>
      <c r="B16" s="82" t="s">
        <v>26</v>
      </c>
      <c r="C16" s="21">
        <v>64</v>
      </c>
      <c r="D16" s="69">
        <v>120</v>
      </c>
      <c r="E16" s="69">
        <f t="shared" si="1"/>
        <v>7680</v>
      </c>
    </row>
    <row r="17" spans="1:6" ht="28.8" x14ac:dyDescent="0.3">
      <c r="A17" s="22" t="s">
        <v>132</v>
      </c>
      <c r="B17" s="82" t="s">
        <v>27</v>
      </c>
      <c r="C17" s="21">
        <v>8</v>
      </c>
      <c r="D17" s="69">
        <v>300</v>
      </c>
      <c r="E17" s="69">
        <f t="shared" si="1"/>
        <v>2400</v>
      </c>
    </row>
    <row r="18" spans="1:6" ht="28.8" x14ac:dyDescent="0.3">
      <c r="A18" s="22" t="s">
        <v>130</v>
      </c>
      <c r="B18" s="82" t="s">
        <v>26</v>
      </c>
      <c r="C18" s="21">
        <v>470</v>
      </c>
      <c r="D18" s="69">
        <v>90</v>
      </c>
      <c r="E18" s="69">
        <f t="shared" si="1"/>
        <v>42300</v>
      </c>
    </row>
    <row r="19" spans="1:6" x14ac:dyDescent="0.3">
      <c r="A19" s="22" t="s">
        <v>54</v>
      </c>
      <c r="B19" s="82" t="s">
        <v>27</v>
      </c>
      <c r="C19" s="21">
        <v>2</v>
      </c>
      <c r="D19" s="69">
        <v>20000</v>
      </c>
      <c r="E19" s="69">
        <f t="shared" si="1"/>
        <v>40000</v>
      </c>
    </row>
    <row r="20" spans="1:6" x14ac:dyDescent="0.3">
      <c r="A20" s="95" t="s">
        <v>3</v>
      </c>
      <c r="B20" s="95"/>
      <c r="C20" s="95"/>
      <c r="D20" s="95"/>
      <c r="E20" s="19">
        <f>SUM(E14:E19)</f>
        <v>139180</v>
      </c>
    </row>
    <row r="21" spans="1:6" x14ac:dyDescent="0.3">
      <c r="A21" s="96" t="s">
        <v>66</v>
      </c>
      <c r="B21" s="96"/>
      <c r="C21" s="96"/>
      <c r="D21" s="96"/>
      <c r="E21" s="19">
        <f>E20*0.2</f>
        <v>27836</v>
      </c>
    </row>
    <row r="22" spans="1:6" x14ac:dyDescent="0.3">
      <c r="A22" s="94" t="s">
        <v>4</v>
      </c>
      <c r="B22" s="94"/>
      <c r="C22" s="94"/>
      <c r="D22" s="94"/>
      <c r="E22" s="20">
        <f>E20+E21</f>
        <v>167016</v>
      </c>
    </row>
    <row r="24" spans="1:6" ht="15.6" x14ac:dyDescent="0.3">
      <c r="A24" s="18" t="s">
        <v>133</v>
      </c>
      <c r="B24" s="27"/>
      <c r="C24" s="27"/>
      <c r="D24" s="27"/>
      <c r="E24" s="27"/>
    </row>
    <row r="25" spans="1:6" ht="28.8" x14ac:dyDescent="0.3">
      <c r="A25" s="48" t="s">
        <v>73</v>
      </c>
      <c r="B25" s="49" t="s">
        <v>30</v>
      </c>
      <c r="C25" s="49" t="s">
        <v>31</v>
      </c>
      <c r="D25" s="50" t="s">
        <v>1</v>
      </c>
      <c r="E25" s="57" t="s">
        <v>2</v>
      </c>
    </row>
    <row r="26" spans="1:6" x14ac:dyDescent="0.3">
      <c r="A26" s="30" t="s">
        <v>133</v>
      </c>
      <c r="B26" s="21" t="s">
        <v>27</v>
      </c>
      <c r="C26" s="21">
        <v>2</v>
      </c>
      <c r="D26" s="69">
        <v>10000</v>
      </c>
      <c r="E26" s="19">
        <f>C26*D26</f>
        <v>20000</v>
      </c>
      <c r="F26" s="23"/>
    </row>
    <row r="27" spans="1:6" x14ac:dyDescent="0.3">
      <c r="A27" s="95" t="s">
        <v>3</v>
      </c>
      <c r="B27" s="95"/>
      <c r="C27" s="95"/>
      <c r="D27" s="95"/>
      <c r="E27" s="19">
        <f>SUM(E26)</f>
        <v>20000</v>
      </c>
    </row>
    <row r="28" spans="1:6" x14ac:dyDescent="0.3">
      <c r="A28" s="96" t="s">
        <v>66</v>
      </c>
      <c r="B28" s="96"/>
      <c r="C28" s="96"/>
      <c r="D28" s="96"/>
      <c r="E28" s="19">
        <f>E27*0.2</f>
        <v>4000</v>
      </c>
    </row>
    <row r="29" spans="1:6" x14ac:dyDescent="0.3">
      <c r="A29" s="94" t="s">
        <v>4</v>
      </c>
      <c r="B29" s="94"/>
      <c r="C29" s="94"/>
      <c r="D29" s="94"/>
      <c r="E29" s="20">
        <f>E27+E28</f>
        <v>24000</v>
      </c>
    </row>
    <row r="32" spans="1:6" x14ac:dyDescent="0.3">
      <c r="A32" s="23"/>
    </row>
  </sheetData>
  <mergeCells count="9">
    <mergeCell ref="A29:D29"/>
    <mergeCell ref="A8:D8"/>
    <mergeCell ref="A9:D9"/>
    <mergeCell ref="A10:D10"/>
    <mergeCell ref="A27:D27"/>
    <mergeCell ref="A28:D28"/>
    <mergeCell ref="A20:D20"/>
    <mergeCell ref="A21:D21"/>
    <mergeCell ref="A22:D22"/>
  </mergeCells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DC5EA-7AD0-4F3F-B966-7E8E97E9D9B2}">
  <dimension ref="A1:E9"/>
  <sheetViews>
    <sheetView workbookViewId="0">
      <selection activeCell="E8" sqref="E8"/>
    </sheetView>
  </sheetViews>
  <sheetFormatPr defaultRowHeight="14.4" x14ac:dyDescent="0.3"/>
  <cols>
    <col min="1" max="1" width="43.44140625" customWidth="1"/>
    <col min="3" max="3" width="11" customWidth="1"/>
    <col min="4" max="4" width="9.6640625" customWidth="1"/>
    <col min="5" max="5" width="13.6640625" customWidth="1"/>
  </cols>
  <sheetData>
    <row r="1" spans="1:5" ht="18" x14ac:dyDescent="0.35">
      <c r="A1" s="25" t="s">
        <v>57</v>
      </c>
    </row>
    <row r="2" spans="1:5" ht="1.5" customHeight="1" x14ac:dyDescent="0.3"/>
    <row r="3" spans="1:5" x14ac:dyDescent="0.3">
      <c r="A3" t="s">
        <v>149</v>
      </c>
    </row>
    <row r="4" spans="1:5" ht="28.8" x14ac:dyDescent="0.3">
      <c r="A4" s="48" t="s">
        <v>73</v>
      </c>
      <c r="B4" s="49" t="s">
        <v>30</v>
      </c>
      <c r="C4" s="49" t="s">
        <v>31</v>
      </c>
      <c r="D4" s="50" t="s">
        <v>1</v>
      </c>
      <c r="E4" s="51" t="s">
        <v>2</v>
      </c>
    </row>
    <row r="5" spans="1:5" ht="28.8" x14ac:dyDescent="0.3">
      <c r="A5" s="38" t="s">
        <v>145</v>
      </c>
      <c r="B5" s="33" t="s">
        <v>26</v>
      </c>
      <c r="C5" s="34">
        <v>1780</v>
      </c>
      <c r="D5" s="35">
        <v>90</v>
      </c>
      <c r="E5" s="35">
        <f>C5*D5</f>
        <v>160200</v>
      </c>
    </row>
    <row r="6" spans="1:5" x14ac:dyDescent="0.3">
      <c r="A6" s="38" t="s">
        <v>59</v>
      </c>
      <c r="B6" s="33" t="s">
        <v>26</v>
      </c>
      <c r="C6" s="34">
        <v>25</v>
      </c>
      <c r="D6" s="35">
        <v>300</v>
      </c>
      <c r="E6" s="35">
        <f>C6*D6</f>
        <v>7500</v>
      </c>
    </row>
    <row r="7" spans="1:5" x14ac:dyDescent="0.3">
      <c r="A7" s="91" t="s">
        <v>3</v>
      </c>
      <c r="B7" s="91"/>
      <c r="C7" s="91"/>
      <c r="D7" s="91"/>
      <c r="E7" s="35">
        <f>SUM(E5:E6)</f>
        <v>167700</v>
      </c>
    </row>
    <row r="8" spans="1:5" x14ac:dyDescent="0.3">
      <c r="A8" s="97" t="s">
        <v>66</v>
      </c>
      <c r="B8" s="97"/>
      <c r="C8" s="97"/>
      <c r="D8" s="97"/>
      <c r="E8" s="35">
        <f>E7*0.2</f>
        <v>33540</v>
      </c>
    </row>
    <row r="9" spans="1:5" x14ac:dyDescent="0.3">
      <c r="A9" s="93" t="s">
        <v>4</v>
      </c>
      <c r="B9" s="93"/>
      <c r="C9" s="93"/>
      <c r="D9" s="93"/>
      <c r="E9" s="36">
        <f>E7+E8</f>
        <v>201240</v>
      </c>
    </row>
  </sheetData>
  <mergeCells count="3">
    <mergeCell ref="A7:D7"/>
    <mergeCell ref="A8:D8"/>
    <mergeCell ref="A9:D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292A9-629E-476F-9DB2-2D2CD37BB6D7}">
  <dimension ref="A1:E36"/>
  <sheetViews>
    <sheetView topLeftCell="A22" workbookViewId="0">
      <selection activeCell="E34" sqref="E34"/>
    </sheetView>
  </sheetViews>
  <sheetFormatPr defaultRowHeight="14.4" x14ac:dyDescent="0.3"/>
  <cols>
    <col min="1" max="1" width="48.5546875" customWidth="1"/>
    <col min="2" max="2" width="5.44140625" bestFit="1" customWidth="1"/>
    <col min="3" max="3" width="6.33203125" bestFit="1" customWidth="1"/>
    <col min="4" max="4" width="13.6640625" customWidth="1"/>
    <col min="5" max="5" width="15.88671875" customWidth="1"/>
  </cols>
  <sheetData>
    <row r="1" spans="1:5" ht="18" x14ac:dyDescent="0.35">
      <c r="A1" s="25" t="s">
        <v>14</v>
      </c>
    </row>
    <row r="2" spans="1:5" ht="1.5" customHeight="1" x14ac:dyDescent="0.3"/>
    <row r="3" spans="1:5" s="32" customFormat="1" x14ac:dyDescent="0.3">
      <c r="A3" s="37" t="s">
        <v>53</v>
      </c>
    </row>
    <row r="4" spans="1:5" s="32" customFormat="1" ht="28.8" x14ac:dyDescent="0.3">
      <c r="A4" s="48" t="s">
        <v>0</v>
      </c>
      <c r="B4" s="49" t="s">
        <v>30</v>
      </c>
      <c r="C4" s="49" t="s">
        <v>31</v>
      </c>
      <c r="D4" s="50" t="s">
        <v>1</v>
      </c>
      <c r="E4" s="51" t="s">
        <v>2</v>
      </c>
    </row>
    <row r="5" spans="1:5" s="32" customFormat="1" ht="43.2" x14ac:dyDescent="0.3">
      <c r="A5" s="38" t="s">
        <v>158</v>
      </c>
      <c r="B5" s="33" t="s">
        <v>26</v>
      </c>
      <c r="C5" s="34">
        <v>1745</v>
      </c>
      <c r="D5" s="35">
        <v>100</v>
      </c>
      <c r="E5" s="35">
        <f>C5*D5</f>
        <v>174500</v>
      </c>
    </row>
    <row r="6" spans="1:5" ht="43.2" x14ac:dyDescent="0.3">
      <c r="A6" s="7" t="s">
        <v>159</v>
      </c>
      <c r="B6" s="80" t="s">
        <v>26</v>
      </c>
      <c r="C6" s="3">
        <v>1745</v>
      </c>
      <c r="D6" s="19">
        <v>100</v>
      </c>
      <c r="E6" s="19">
        <f>C6*D6</f>
        <v>174500</v>
      </c>
    </row>
    <row r="7" spans="1:5" x14ac:dyDescent="0.3">
      <c r="A7" s="3" t="s">
        <v>35</v>
      </c>
      <c r="B7" s="80" t="s">
        <v>27</v>
      </c>
      <c r="C7" s="3">
        <v>3</v>
      </c>
      <c r="D7" s="19">
        <v>25000</v>
      </c>
      <c r="E7" s="19">
        <f>C7*D7</f>
        <v>75000</v>
      </c>
    </row>
    <row r="8" spans="1:5" x14ac:dyDescent="0.3">
      <c r="A8" s="3" t="s">
        <v>99</v>
      </c>
      <c r="B8" s="80" t="s">
        <v>27</v>
      </c>
      <c r="C8" s="21">
        <v>1</v>
      </c>
      <c r="D8" s="19">
        <v>2800</v>
      </c>
      <c r="E8" s="19">
        <f>C8*D8</f>
        <v>2800</v>
      </c>
    </row>
    <row r="9" spans="1:5" x14ac:dyDescent="0.3">
      <c r="A9" s="95" t="s">
        <v>3</v>
      </c>
      <c r="B9" s="95"/>
      <c r="C9" s="95"/>
      <c r="D9" s="95"/>
      <c r="E9" s="19">
        <f>SUM(E5:E8)</f>
        <v>426800</v>
      </c>
    </row>
    <row r="10" spans="1:5" x14ac:dyDescent="0.3">
      <c r="A10" s="96" t="s">
        <v>66</v>
      </c>
      <c r="B10" s="96"/>
      <c r="C10" s="96"/>
      <c r="D10" s="96"/>
      <c r="E10" s="19">
        <f>E9*0.2</f>
        <v>85360</v>
      </c>
    </row>
    <row r="11" spans="1:5" x14ac:dyDescent="0.3">
      <c r="A11" s="94" t="s">
        <v>4</v>
      </c>
      <c r="B11" s="94"/>
      <c r="C11" s="94"/>
      <c r="D11" s="94"/>
      <c r="E11" s="20">
        <f>E9+E10</f>
        <v>512160</v>
      </c>
    </row>
    <row r="12" spans="1:5" x14ac:dyDescent="0.3">
      <c r="A12" s="31"/>
      <c r="B12" s="31"/>
      <c r="C12" s="31"/>
      <c r="D12" s="31"/>
      <c r="E12" s="26"/>
    </row>
    <row r="13" spans="1:5" x14ac:dyDescent="0.3">
      <c r="A13" s="70" t="s">
        <v>157</v>
      </c>
      <c r="B13" s="31"/>
      <c r="C13" s="31"/>
      <c r="D13" s="31"/>
      <c r="E13" s="26"/>
    </row>
    <row r="14" spans="1:5" ht="28.8" x14ac:dyDescent="0.3">
      <c r="A14" s="48" t="s">
        <v>0</v>
      </c>
      <c r="B14" s="49" t="s">
        <v>30</v>
      </c>
      <c r="C14" s="49" t="s">
        <v>31</v>
      </c>
      <c r="D14" s="50" t="s">
        <v>1</v>
      </c>
      <c r="E14" s="51" t="s">
        <v>2</v>
      </c>
    </row>
    <row r="15" spans="1:5" x14ac:dyDescent="0.3">
      <c r="A15" s="38" t="s">
        <v>97</v>
      </c>
      <c r="B15" s="33" t="s">
        <v>26</v>
      </c>
      <c r="C15" s="34">
        <v>5310</v>
      </c>
      <c r="D15" s="35">
        <v>90</v>
      </c>
      <c r="E15" s="35">
        <f>C15*D15</f>
        <v>477900</v>
      </c>
    </row>
    <row r="16" spans="1:5" x14ac:dyDescent="0.3">
      <c r="A16" s="7" t="s">
        <v>98</v>
      </c>
      <c r="B16" s="80" t="s">
        <v>26</v>
      </c>
      <c r="C16" s="3">
        <v>5310</v>
      </c>
      <c r="D16" s="19">
        <v>100</v>
      </c>
      <c r="E16" s="19">
        <f>C16*D16</f>
        <v>531000</v>
      </c>
    </row>
    <row r="17" spans="1:5" x14ac:dyDescent="0.3">
      <c r="A17" s="21" t="s">
        <v>35</v>
      </c>
      <c r="B17" s="80" t="s">
        <v>27</v>
      </c>
      <c r="C17" s="3">
        <v>1</v>
      </c>
      <c r="D17" s="19">
        <v>20000</v>
      </c>
      <c r="E17" s="19">
        <f>C17*D17</f>
        <v>20000</v>
      </c>
    </row>
    <row r="18" spans="1:5" x14ac:dyDescent="0.3">
      <c r="A18" s="21" t="s">
        <v>54</v>
      </c>
      <c r="B18" s="80" t="s">
        <v>27</v>
      </c>
      <c r="C18" s="21">
        <v>2</v>
      </c>
      <c r="D18" s="19">
        <v>30000</v>
      </c>
      <c r="E18" s="19">
        <f>C18*D18</f>
        <v>60000</v>
      </c>
    </row>
    <row r="19" spans="1:5" x14ac:dyDescent="0.3">
      <c r="A19" s="95" t="s">
        <v>3</v>
      </c>
      <c r="B19" s="95"/>
      <c r="C19" s="95"/>
      <c r="D19" s="95"/>
      <c r="E19" s="19">
        <f>SUM(E15:E18)</f>
        <v>1088900</v>
      </c>
    </row>
    <row r="20" spans="1:5" x14ac:dyDescent="0.3">
      <c r="A20" s="96" t="s">
        <v>66</v>
      </c>
      <c r="B20" s="96"/>
      <c r="C20" s="96"/>
      <c r="D20" s="96"/>
      <c r="E20" s="19">
        <f>E19*0.2</f>
        <v>217780</v>
      </c>
    </row>
    <row r="21" spans="1:5" x14ac:dyDescent="0.3">
      <c r="A21" s="94" t="s">
        <v>4</v>
      </c>
      <c r="B21" s="94"/>
      <c r="C21" s="94"/>
      <c r="D21" s="94"/>
      <c r="E21" s="20">
        <f>E19+E20</f>
        <v>1306680</v>
      </c>
    </row>
    <row r="23" spans="1:5" x14ac:dyDescent="0.3">
      <c r="A23" s="18" t="s">
        <v>123</v>
      </c>
    </row>
    <row r="24" spans="1:5" ht="28.8" x14ac:dyDescent="0.3">
      <c r="A24" s="48" t="s">
        <v>73</v>
      </c>
      <c r="B24" s="49" t="s">
        <v>30</v>
      </c>
      <c r="C24" s="49" t="s">
        <v>31</v>
      </c>
      <c r="D24" s="50" t="s">
        <v>1</v>
      </c>
      <c r="E24" s="51" t="s">
        <v>2</v>
      </c>
    </row>
    <row r="25" spans="1:5" x14ac:dyDescent="0.3">
      <c r="A25" s="7" t="s">
        <v>146</v>
      </c>
      <c r="B25" s="80" t="s">
        <v>27</v>
      </c>
      <c r="C25" s="21">
        <v>5242</v>
      </c>
      <c r="D25" s="19">
        <v>90</v>
      </c>
      <c r="E25" s="19">
        <f t="shared" ref="E25:E31" si="0">C25*D25</f>
        <v>471780</v>
      </c>
    </row>
    <row r="26" spans="1:5" x14ac:dyDescent="0.3">
      <c r="A26" s="7" t="s">
        <v>59</v>
      </c>
      <c r="B26" s="83" t="s">
        <v>27</v>
      </c>
      <c r="C26" s="21">
        <v>250</v>
      </c>
      <c r="D26" s="19">
        <v>300</v>
      </c>
      <c r="E26" s="19">
        <f t="shared" si="0"/>
        <v>75000</v>
      </c>
    </row>
    <row r="27" spans="1:5" x14ac:dyDescent="0.3">
      <c r="A27" s="7" t="s">
        <v>33</v>
      </c>
      <c r="B27" s="83" t="s">
        <v>27</v>
      </c>
      <c r="C27" s="3">
        <v>18</v>
      </c>
      <c r="D27" s="19">
        <v>1000</v>
      </c>
      <c r="E27" s="19">
        <f t="shared" si="0"/>
        <v>18000</v>
      </c>
    </row>
    <row r="28" spans="1:5" ht="43.2" x14ac:dyDescent="0.3">
      <c r="A28" s="7" t="s">
        <v>32</v>
      </c>
      <c r="B28" s="80" t="s">
        <v>26</v>
      </c>
      <c r="C28" s="3">
        <v>4458</v>
      </c>
      <c r="D28" s="19">
        <v>120</v>
      </c>
      <c r="E28" s="19">
        <f t="shared" si="0"/>
        <v>534960</v>
      </c>
    </row>
    <row r="29" spans="1:5" x14ac:dyDescent="0.3">
      <c r="A29" s="3" t="s">
        <v>58</v>
      </c>
      <c r="B29" s="83" t="s">
        <v>27</v>
      </c>
      <c r="C29" s="21">
        <v>250</v>
      </c>
      <c r="D29" s="19">
        <v>300</v>
      </c>
      <c r="E29" s="19">
        <f t="shared" si="0"/>
        <v>75000</v>
      </c>
    </row>
    <row r="30" spans="1:5" x14ac:dyDescent="0.3">
      <c r="A30" s="3" t="s">
        <v>43</v>
      </c>
      <c r="B30" s="83" t="s">
        <v>26</v>
      </c>
      <c r="C30" s="21">
        <v>1377</v>
      </c>
      <c r="D30" s="19">
        <v>90</v>
      </c>
      <c r="E30" s="19">
        <f t="shared" si="0"/>
        <v>123930</v>
      </c>
    </row>
    <row r="31" spans="1:5" x14ac:dyDescent="0.3">
      <c r="A31" s="3" t="s">
        <v>100</v>
      </c>
      <c r="B31" s="83" t="s">
        <v>27</v>
      </c>
      <c r="C31" s="21">
        <v>7</v>
      </c>
      <c r="D31" s="19">
        <v>25000</v>
      </c>
      <c r="E31" s="19">
        <f t="shared" si="0"/>
        <v>175000</v>
      </c>
    </row>
    <row r="32" spans="1:5" x14ac:dyDescent="0.3">
      <c r="A32" s="95" t="s">
        <v>3</v>
      </c>
      <c r="B32" s="95"/>
      <c r="C32" s="95"/>
      <c r="D32" s="95"/>
      <c r="E32" s="19">
        <f>SUM(E25:E31)</f>
        <v>1473670</v>
      </c>
    </row>
    <row r="33" spans="1:5" x14ac:dyDescent="0.3">
      <c r="A33" s="96" t="s">
        <v>66</v>
      </c>
      <c r="B33" s="96"/>
      <c r="C33" s="96"/>
      <c r="D33" s="96"/>
      <c r="E33" s="19">
        <f>E32*0.2</f>
        <v>294734</v>
      </c>
    </row>
    <row r="34" spans="1:5" x14ac:dyDescent="0.3">
      <c r="A34" s="94" t="s">
        <v>4</v>
      </c>
      <c r="B34" s="94"/>
      <c r="C34" s="94"/>
      <c r="D34" s="94"/>
      <c r="E34" s="20">
        <f>E32+E33</f>
        <v>1768404</v>
      </c>
    </row>
    <row r="36" spans="1:5" x14ac:dyDescent="0.3">
      <c r="A36" s="18" t="s">
        <v>160</v>
      </c>
      <c r="E36">
        <v>6000</v>
      </c>
    </row>
  </sheetData>
  <mergeCells count="9">
    <mergeCell ref="A32:D32"/>
    <mergeCell ref="A33:D33"/>
    <mergeCell ref="A34:D34"/>
    <mergeCell ref="A9:D9"/>
    <mergeCell ref="A10:D10"/>
    <mergeCell ref="A11:D11"/>
    <mergeCell ref="A19:D19"/>
    <mergeCell ref="A20:D20"/>
    <mergeCell ref="A21:D21"/>
  </mergeCells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B96BE-6D2A-4F0D-B412-67CF998AD06C}">
  <dimension ref="A1:J12"/>
  <sheetViews>
    <sheetView workbookViewId="0">
      <selection activeCell="C12" sqref="C12"/>
    </sheetView>
  </sheetViews>
  <sheetFormatPr defaultRowHeight="14.4" x14ac:dyDescent="0.3"/>
  <cols>
    <col min="1" max="1" width="36.88671875" customWidth="1"/>
    <col min="2" max="2" width="13.44140625" customWidth="1"/>
    <col min="4" max="4" width="12.33203125" customWidth="1"/>
    <col min="5" max="5" width="14.44140625" customWidth="1"/>
  </cols>
  <sheetData>
    <row r="1" spans="1:10" ht="18" x14ac:dyDescent="0.35">
      <c r="A1" s="25" t="s">
        <v>111</v>
      </c>
    </row>
    <row r="2" spans="1:10" ht="1.5" customHeight="1" x14ac:dyDescent="0.3"/>
    <row r="3" spans="1:10" ht="16.5" customHeight="1" x14ac:dyDescent="0.3">
      <c r="A3" t="s">
        <v>139</v>
      </c>
    </row>
    <row r="4" spans="1:10" ht="28.8" x14ac:dyDescent="0.3">
      <c r="A4" s="48" t="s">
        <v>73</v>
      </c>
      <c r="B4" s="49" t="s">
        <v>30</v>
      </c>
      <c r="C4" s="49" t="s">
        <v>31</v>
      </c>
      <c r="D4" s="50" t="s">
        <v>1</v>
      </c>
      <c r="E4" s="51" t="s">
        <v>2</v>
      </c>
    </row>
    <row r="5" spans="1:10" ht="28.8" x14ac:dyDescent="0.3">
      <c r="A5" s="22" t="s">
        <v>135</v>
      </c>
      <c r="B5" s="82" t="s">
        <v>26</v>
      </c>
      <c r="C5" s="21">
        <v>620</v>
      </c>
      <c r="D5" s="69">
        <v>100</v>
      </c>
      <c r="E5" s="69">
        <f>C5*D5</f>
        <v>62000</v>
      </c>
    </row>
    <row r="6" spans="1:10" x14ac:dyDescent="0.3">
      <c r="A6" s="22" t="s">
        <v>136</v>
      </c>
      <c r="B6" s="82" t="s">
        <v>26</v>
      </c>
      <c r="C6" s="21">
        <v>155</v>
      </c>
      <c r="D6" s="69">
        <v>80</v>
      </c>
      <c r="E6" s="69">
        <f>C6*D6</f>
        <v>12400</v>
      </c>
      <c r="F6" s="23"/>
    </row>
    <row r="7" spans="1:10" ht="28.8" x14ac:dyDescent="0.3">
      <c r="A7" s="22" t="s">
        <v>137</v>
      </c>
      <c r="B7" s="82" t="s">
        <v>27</v>
      </c>
      <c r="C7" s="21">
        <v>18</v>
      </c>
      <c r="D7" s="69">
        <v>300</v>
      </c>
      <c r="E7" s="69">
        <f>C7*D7</f>
        <v>5400</v>
      </c>
    </row>
    <row r="8" spans="1:10" ht="28.8" x14ac:dyDescent="0.3">
      <c r="A8" s="22" t="s">
        <v>138</v>
      </c>
      <c r="B8" s="82" t="s">
        <v>27</v>
      </c>
      <c r="C8" s="76">
        <v>5</v>
      </c>
      <c r="D8" s="69">
        <v>120</v>
      </c>
      <c r="E8" s="69">
        <f>C8*D8</f>
        <v>600</v>
      </c>
    </row>
    <row r="9" spans="1:10" x14ac:dyDescent="0.3">
      <c r="A9" s="98" t="s">
        <v>3</v>
      </c>
      <c r="B9" s="99"/>
      <c r="C9" s="99"/>
      <c r="D9" s="100"/>
      <c r="E9" s="19">
        <f>SUM(E5:E8)</f>
        <v>80400</v>
      </c>
    </row>
    <row r="10" spans="1:10" x14ac:dyDescent="0.3">
      <c r="A10" s="101" t="s">
        <v>66</v>
      </c>
      <c r="B10" s="102"/>
      <c r="C10" s="102"/>
      <c r="D10" s="103"/>
      <c r="E10" s="19">
        <f>E9*0.2</f>
        <v>16080</v>
      </c>
    </row>
    <row r="11" spans="1:10" x14ac:dyDescent="0.3">
      <c r="A11" s="104" t="s">
        <v>4</v>
      </c>
      <c r="B11" s="105"/>
      <c r="C11" s="105"/>
      <c r="D11" s="106"/>
      <c r="E11" s="20">
        <f>E9+E10</f>
        <v>96480</v>
      </c>
    </row>
    <row r="12" spans="1:10" x14ac:dyDescent="0.3">
      <c r="J12" t="s">
        <v>134</v>
      </c>
    </row>
  </sheetData>
  <mergeCells count="3">
    <mergeCell ref="A9:D9"/>
    <mergeCell ref="A10:D10"/>
    <mergeCell ref="A11:D11"/>
  </mergeCells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FE8BC-B2A0-4B97-86F5-EA6AEAC94DA5}">
  <dimension ref="A1:E15"/>
  <sheetViews>
    <sheetView workbookViewId="0">
      <selection activeCell="E14" sqref="E14"/>
    </sheetView>
  </sheetViews>
  <sheetFormatPr defaultRowHeight="14.4" x14ac:dyDescent="0.3"/>
  <cols>
    <col min="1" max="1" width="51.33203125" customWidth="1"/>
    <col min="2" max="2" width="5.44140625" bestFit="1" customWidth="1"/>
    <col min="3" max="3" width="6.33203125" bestFit="1" customWidth="1"/>
    <col min="4" max="4" width="15.6640625" customWidth="1"/>
    <col min="5" max="5" width="14" customWidth="1"/>
  </cols>
  <sheetData>
    <row r="1" spans="1:5" ht="18" x14ac:dyDescent="0.35">
      <c r="A1" s="25" t="s">
        <v>15</v>
      </c>
    </row>
    <row r="2" spans="1:5" ht="1.5" customHeight="1" x14ac:dyDescent="0.3"/>
    <row r="3" spans="1:5" x14ac:dyDescent="0.3">
      <c r="A3" s="18" t="s">
        <v>69</v>
      </c>
    </row>
    <row r="4" spans="1:5" s="32" customFormat="1" ht="15.75" customHeight="1" x14ac:dyDescent="0.3">
      <c r="A4" s="48" t="s">
        <v>73</v>
      </c>
      <c r="B4" s="49" t="s">
        <v>30</v>
      </c>
      <c r="C4" s="49" t="s">
        <v>31</v>
      </c>
      <c r="D4" s="50" t="s">
        <v>1</v>
      </c>
      <c r="E4" s="57" t="s">
        <v>2</v>
      </c>
    </row>
    <row r="5" spans="1:5" ht="28.5" customHeight="1" x14ac:dyDescent="0.3">
      <c r="A5" s="7" t="s">
        <v>29</v>
      </c>
      <c r="B5" s="80" t="s">
        <v>27</v>
      </c>
      <c r="C5" s="3">
        <v>1</v>
      </c>
      <c r="D5" s="19">
        <v>85000</v>
      </c>
      <c r="E5" s="19">
        <f t="shared" ref="E5:E12" si="0">C5*D5</f>
        <v>85000</v>
      </c>
    </row>
    <row r="6" spans="1:5" x14ac:dyDescent="0.3">
      <c r="A6" s="3" t="s">
        <v>28</v>
      </c>
      <c r="B6" s="80" t="s">
        <v>26</v>
      </c>
      <c r="C6" s="3">
        <v>2700</v>
      </c>
      <c r="D6" s="19">
        <v>90</v>
      </c>
      <c r="E6" s="19">
        <f t="shared" si="0"/>
        <v>243000</v>
      </c>
    </row>
    <row r="7" spans="1:5" x14ac:dyDescent="0.3">
      <c r="A7" s="3" t="s">
        <v>59</v>
      </c>
      <c r="B7" s="80" t="s">
        <v>27</v>
      </c>
      <c r="C7" s="3">
        <v>152</v>
      </c>
      <c r="D7" s="19">
        <v>300</v>
      </c>
      <c r="E7" s="19">
        <f t="shared" si="0"/>
        <v>45600</v>
      </c>
    </row>
    <row r="8" spans="1:5" x14ac:dyDescent="0.3">
      <c r="A8" s="3" t="s">
        <v>25</v>
      </c>
      <c r="B8" s="80" t="s">
        <v>26</v>
      </c>
      <c r="C8" s="3">
        <v>2520</v>
      </c>
      <c r="D8" s="19">
        <v>120</v>
      </c>
      <c r="E8" s="19">
        <f t="shared" si="0"/>
        <v>302400</v>
      </c>
    </row>
    <row r="9" spans="1:5" x14ac:dyDescent="0.3">
      <c r="A9" s="3" t="s">
        <v>58</v>
      </c>
      <c r="B9" s="80" t="s">
        <v>27</v>
      </c>
      <c r="C9" s="3">
        <v>152</v>
      </c>
      <c r="D9" s="19">
        <v>300</v>
      </c>
      <c r="E9" s="19">
        <f t="shared" si="0"/>
        <v>45600</v>
      </c>
    </row>
    <row r="10" spans="1:5" x14ac:dyDescent="0.3">
      <c r="A10" s="3" t="s">
        <v>76</v>
      </c>
      <c r="B10" s="80" t="s">
        <v>26</v>
      </c>
      <c r="C10" s="3">
        <v>190</v>
      </c>
      <c r="D10" s="19">
        <v>90</v>
      </c>
      <c r="E10" s="19">
        <f t="shared" si="0"/>
        <v>17100</v>
      </c>
    </row>
    <row r="11" spans="1:5" x14ac:dyDescent="0.3">
      <c r="A11" s="3" t="s">
        <v>54</v>
      </c>
      <c r="B11" s="80" t="s">
        <v>27</v>
      </c>
      <c r="C11" s="3">
        <v>2</v>
      </c>
      <c r="D11" s="19">
        <v>20000</v>
      </c>
      <c r="E11" s="19">
        <f t="shared" si="0"/>
        <v>40000</v>
      </c>
    </row>
    <row r="12" spans="1:5" x14ac:dyDescent="0.3">
      <c r="A12" s="3" t="s">
        <v>114</v>
      </c>
      <c r="B12" s="80" t="s">
        <v>27</v>
      </c>
      <c r="C12" s="3">
        <v>1</v>
      </c>
      <c r="D12" s="69">
        <v>200000</v>
      </c>
      <c r="E12" s="19">
        <f t="shared" si="0"/>
        <v>200000</v>
      </c>
    </row>
    <row r="13" spans="1:5" x14ac:dyDescent="0.3">
      <c r="A13" s="95" t="s">
        <v>3</v>
      </c>
      <c r="B13" s="95"/>
      <c r="C13" s="95"/>
      <c r="D13" s="95"/>
      <c r="E13" s="19">
        <f>SUM(E5:E12)</f>
        <v>978700</v>
      </c>
    </row>
    <row r="14" spans="1:5" x14ac:dyDescent="0.3">
      <c r="A14" s="96" t="s">
        <v>66</v>
      </c>
      <c r="B14" s="96"/>
      <c r="C14" s="96"/>
      <c r="D14" s="96"/>
      <c r="E14" s="19">
        <f>E13*0.2</f>
        <v>195740</v>
      </c>
    </row>
    <row r="15" spans="1:5" x14ac:dyDescent="0.3">
      <c r="A15" s="94" t="s">
        <v>4</v>
      </c>
      <c r="B15" s="94"/>
      <c r="C15" s="94"/>
      <c r="D15" s="94"/>
      <c r="E15" s="20">
        <f>E13+E14</f>
        <v>1174440</v>
      </c>
    </row>
  </sheetData>
  <mergeCells count="3">
    <mergeCell ref="A13:D13"/>
    <mergeCell ref="A14:D14"/>
    <mergeCell ref="A15:D15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18</vt:i4>
      </vt:variant>
    </vt:vector>
  </HeadingPairs>
  <TitlesOfParts>
    <vt:vector size="18" baseType="lpstr">
      <vt:lpstr>LISA 2 Investeeringute kava</vt:lpstr>
      <vt:lpstr>Sindi</vt:lpstr>
      <vt:lpstr>Pulli</vt:lpstr>
      <vt:lpstr>Sauga</vt:lpstr>
      <vt:lpstr>Tammiste</vt:lpstr>
      <vt:lpstr>Urge</vt:lpstr>
      <vt:lpstr> Eametsa</vt:lpstr>
      <vt:lpstr>Nurme</vt:lpstr>
      <vt:lpstr>Kilksama</vt:lpstr>
      <vt:lpstr>Are</vt:lpstr>
      <vt:lpstr>Kurena</vt:lpstr>
      <vt:lpstr>Niidu</vt:lpstr>
      <vt:lpstr>Suigu</vt:lpstr>
      <vt:lpstr>Piistaoja</vt:lpstr>
      <vt:lpstr>Jõesuu</vt:lpstr>
      <vt:lpstr>Tori</vt:lpstr>
      <vt:lpstr>Selja</vt:lpstr>
      <vt:lpstr>Taali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Ülle Altnurme</dc:creator>
  <cp:lastModifiedBy>Signe</cp:lastModifiedBy>
  <dcterms:created xsi:type="dcterms:W3CDTF">2020-09-15T13:13:28Z</dcterms:created>
  <dcterms:modified xsi:type="dcterms:W3CDTF">2021-03-19T06:10:31Z</dcterms:modified>
</cp:coreProperties>
</file>